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website\Fairer Funding 2014\"/>
    </mc:Choice>
  </mc:AlternateContent>
  <workbookProtection workbookPassword="CE46" lockStructure="1"/>
  <bookViews>
    <workbookView xWindow="0" yWindow="0" windowWidth="20490" windowHeight="7755" firstSheet="1" activeTab="1"/>
  </bookViews>
  <sheets>
    <sheet name="Sheet1" sheetId="1" state="veryHidden" r:id="rId1"/>
    <sheet name="Graph" sheetId="2" r:id="rId2"/>
    <sheet name="MPs" sheetId="3" state="veryHidden" r:id="rId3"/>
  </sheets>
  <externalReferences>
    <externalReference r:id="rId4"/>
  </externalReferences>
  <definedNames>
    <definedName name="_xlnm.Print_Area" localSheetId="1">Graph!$B$1:$I$98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2" l="1"/>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2" i="2"/>
  <c r="O1" i="2"/>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2" i="3"/>
  <c r="F80" i="2" l="1"/>
  <c r="F94" i="2" s="1"/>
  <c r="I80" i="2"/>
  <c r="I94" i="2" s="1"/>
  <c r="AG12" i="1" l="1"/>
  <c r="AP395" i="1" l="1"/>
  <c r="AO395" i="1"/>
  <c r="AH395" i="1"/>
  <c r="AG395" i="1"/>
  <c r="AP394" i="1"/>
  <c r="AO394" i="1"/>
  <c r="AH394" i="1"/>
  <c r="AG394" i="1"/>
  <c r="AP393" i="1"/>
  <c r="AO393" i="1"/>
  <c r="AH393" i="1"/>
  <c r="AG393" i="1"/>
  <c r="AP392" i="1"/>
  <c r="AO392" i="1"/>
  <c r="AH392" i="1"/>
  <c r="AG392" i="1"/>
  <c r="AP391" i="1"/>
  <c r="AO391" i="1"/>
  <c r="AH391" i="1"/>
  <c r="AG391" i="1"/>
  <c r="AP390" i="1"/>
  <c r="AO390" i="1"/>
  <c r="AH390" i="1"/>
  <c r="AG390" i="1"/>
  <c r="AP389" i="1"/>
  <c r="AO389" i="1"/>
  <c r="AH389" i="1"/>
  <c r="AG389" i="1"/>
  <c r="AP388" i="1"/>
  <c r="AO388" i="1"/>
  <c r="AH388" i="1"/>
  <c r="AG388" i="1"/>
  <c r="AP387" i="1"/>
  <c r="AO387" i="1"/>
  <c r="AH387" i="1"/>
  <c r="AG387" i="1"/>
  <c r="AP386" i="1"/>
  <c r="AO386" i="1"/>
  <c r="AH386" i="1"/>
  <c r="AG386" i="1"/>
  <c r="AP385" i="1"/>
  <c r="AO385" i="1"/>
  <c r="AH385" i="1"/>
  <c r="AG385" i="1"/>
  <c r="AP384" i="1"/>
  <c r="AO384" i="1"/>
  <c r="AH384" i="1"/>
  <c r="AG384" i="1"/>
  <c r="AP383" i="1"/>
  <c r="AO383" i="1"/>
  <c r="AH383" i="1"/>
  <c r="AG383" i="1"/>
  <c r="AP382" i="1"/>
  <c r="AO382" i="1"/>
  <c r="AH382" i="1"/>
  <c r="AG382" i="1"/>
  <c r="AP381" i="1"/>
  <c r="AO381" i="1"/>
  <c r="AH381" i="1"/>
  <c r="AG381" i="1"/>
  <c r="AP380" i="1"/>
  <c r="AO380" i="1"/>
  <c r="AH380" i="1"/>
  <c r="AG380" i="1"/>
  <c r="AP379" i="1"/>
  <c r="AO379" i="1"/>
  <c r="AH379" i="1"/>
  <c r="AG379" i="1"/>
  <c r="AP378" i="1"/>
  <c r="AO378" i="1"/>
  <c r="AH378" i="1"/>
  <c r="AG378" i="1"/>
  <c r="AP377" i="1"/>
  <c r="AO377" i="1"/>
  <c r="AH377" i="1"/>
  <c r="AG377" i="1"/>
  <c r="AP376" i="1"/>
  <c r="AO376" i="1"/>
  <c r="AH376" i="1"/>
  <c r="AG376" i="1"/>
  <c r="AP375" i="1"/>
  <c r="AO375" i="1"/>
  <c r="AH375" i="1"/>
  <c r="AG375" i="1"/>
  <c r="AP374" i="1"/>
  <c r="AO374" i="1"/>
  <c r="AH374" i="1"/>
  <c r="AG374" i="1"/>
  <c r="AP373" i="1"/>
  <c r="AO373" i="1"/>
  <c r="AH373" i="1"/>
  <c r="AG373" i="1"/>
  <c r="AP372" i="1"/>
  <c r="AO372" i="1"/>
  <c r="AH372" i="1"/>
  <c r="AG372" i="1"/>
  <c r="AP371" i="1"/>
  <c r="AO371" i="1"/>
  <c r="AH371" i="1"/>
  <c r="AG371" i="1"/>
  <c r="AP370" i="1"/>
  <c r="AO370" i="1"/>
  <c r="AH370" i="1"/>
  <c r="AG370" i="1"/>
  <c r="AP369" i="1"/>
  <c r="AO369" i="1"/>
  <c r="AH369" i="1"/>
  <c r="AG369" i="1"/>
  <c r="AP368" i="1"/>
  <c r="AO368" i="1"/>
  <c r="AH368" i="1"/>
  <c r="AG368" i="1"/>
  <c r="AP367" i="1"/>
  <c r="AO367" i="1"/>
  <c r="AH367" i="1"/>
  <c r="AG367" i="1"/>
  <c r="AP366" i="1"/>
  <c r="AO366" i="1"/>
  <c r="AH366" i="1"/>
  <c r="AG366" i="1"/>
  <c r="AP365" i="1"/>
  <c r="AO365" i="1"/>
  <c r="AH365" i="1"/>
  <c r="AG365" i="1"/>
  <c r="AP364" i="1"/>
  <c r="AO364" i="1"/>
  <c r="AH364" i="1"/>
  <c r="AG364" i="1"/>
  <c r="AP363" i="1"/>
  <c r="AO363" i="1"/>
  <c r="AH363" i="1"/>
  <c r="AG363" i="1"/>
  <c r="AP362" i="1"/>
  <c r="AO362" i="1"/>
  <c r="AH362" i="1"/>
  <c r="AG362" i="1"/>
  <c r="AP361" i="1"/>
  <c r="AO361" i="1"/>
  <c r="AH361" i="1"/>
  <c r="AG361" i="1"/>
  <c r="AP360" i="1"/>
  <c r="AO360" i="1"/>
  <c r="AH360" i="1"/>
  <c r="AG360" i="1"/>
  <c r="AP359" i="1"/>
  <c r="AO359" i="1"/>
  <c r="AH359" i="1"/>
  <c r="AG359" i="1"/>
  <c r="AP358" i="1"/>
  <c r="AO358" i="1"/>
  <c r="AH358" i="1"/>
  <c r="AG358" i="1"/>
  <c r="AP357" i="1"/>
  <c r="AO357" i="1"/>
  <c r="AH357" i="1"/>
  <c r="AG357" i="1"/>
  <c r="AP356" i="1"/>
  <c r="AO356" i="1"/>
  <c r="AH356" i="1"/>
  <c r="AG356" i="1"/>
  <c r="AP355" i="1"/>
  <c r="AO355" i="1"/>
  <c r="AH355" i="1"/>
  <c r="AG355" i="1"/>
  <c r="AP354" i="1"/>
  <c r="AO354" i="1"/>
  <c r="AH354" i="1"/>
  <c r="AG354" i="1"/>
  <c r="AP353" i="1"/>
  <c r="AO353" i="1"/>
  <c r="AH353" i="1"/>
  <c r="AG353" i="1"/>
  <c r="AP352" i="1"/>
  <c r="AO352" i="1"/>
  <c r="AH352" i="1"/>
  <c r="AG352" i="1"/>
  <c r="AP351" i="1"/>
  <c r="AO351" i="1"/>
  <c r="AH351" i="1"/>
  <c r="AG351" i="1"/>
  <c r="AP350" i="1"/>
  <c r="AO350" i="1"/>
  <c r="AH350" i="1"/>
  <c r="AG350" i="1"/>
  <c r="AP349" i="1"/>
  <c r="AO349" i="1"/>
  <c r="AH349" i="1"/>
  <c r="AG349" i="1"/>
  <c r="AP348" i="1"/>
  <c r="AO348" i="1"/>
  <c r="AH348" i="1"/>
  <c r="AG348" i="1"/>
  <c r="AP347" i="1"/>
  <c r="AO347" i="1"/>
  <c r="AH347" i="1"/>
  <c r="AG347" i="1"/>
  <c r="AP346" i="1"/>
  <c r="AO346" i="1"/>
  <c r="AH346" i="1"/>
  <c r="AG346" i="1"/>
  <c r="AP345" i="1"/>
  <c r="AO345" i="1"/>
  <c r="AH345" i="1"/>
  <c r="AG345" i="1"/>
  <c r="AP344" i="1"/>
  <c r="AO344" i="1"/>
  <c r="AH344" i="1"/>
  <c r="AG344" i="1"/>
  <c r="AP343" i="1"/>
  <c r="AO343" i="1"/>
  <c r="AH343" i="1"/>
  <c r="AG343" i="1"/>
  <c r="AP342" i="1"/>
  <c r="AO342" i="1"/>
  <c r="AH342" i="1"/>
  <c r="AG342" i="1"/>
  <c r="AP341" i="1"/>
  <c r="AO341" i="1"/>
  <c r="AH341" i="1"/>
  <c r="AG341" i="1"/>
  <c r="AP340" i="1"/>
  <c r="AO340" i="1"/>
  <c r="AH340" i="1"/>
  <c r="AG340" i="1"/>
  <c r="AP339" i="1"/>
  <c r="AO339" i="1"/>
  <c r="AH339" i="1"/>
  <c r="AG339" i="1"/>
  <c r="AP338" i="1"/>
  <c r="AO338" i="1"/>
  <c r="AH338" i="1"/>
  <c r="AG338" i="1"/>
  <c r="AP337" i="1"/>
  <c r="AO337" i="1"/>
  <c r="AH337" i="1"/>
  <c r="AG337" i="1"/>
  <c r="AP336" i="1"/>
  <c r="AO336" i="1"/>
  <c r="AH336" i="1"/>
  <c r="AG336" i="1"/>
  <c r="AP335" i="1"/>
  <c r="AO335" i="1"/>
  <c r="AH335" i="1"/>
  <c r="AG335" i="1"/>
  <c r="AP334" i="1"/>
  <c r="AO334" i="1"/>
  <c r="AH334" i="1"/>
  <c r="AG334" i="1"/>
  <c r="AP333" i="1"/>
  <c r="AO333" i="1"/>
  <c r="AH333" i="1"/>
  <c r="AG333" i="1"/>
  <c r="AP332" i="1"/>
  <c r="AO332" i="1"/>
  <c r="AH332" i="1"/>
  <c r="AG332" i="1"/>
  <c r="AP331" i="1"/>
  <c r="AO331" i="1"/>
  <c r="AH331" i="1"/>
  <c r="AG331" i="1"/>
  <c r="AP330" i="1"/>
  <c r="AO330" i="1"/>
  <c r="AH330" i="1"/>
  <c r="AG330" i="1"/>
  <c r="AP329" i="1"/>
  <c r="AO329" i="1"/>
  <c r="AH329" i="1"/>
  <c r="AG329" i="1"/>
  <c r="AP328" i="1"/>
  <c r="AO328" i="1"/>
  <c r="AH328" i="1"/>
  <c r="AG328" i="1"/>
  <c r="AP327" i="1"/>
  <c r="AO327" i="1"/>
  <c r="AH327" i="1"/>
  <c r="AG327" i="1"/>
  <c r="AP326" i="1"/>
  <c r="AO326" i="1"/>
  <c r="AH326" i="1"/>
  <c r="AG326" i="1"/>
  <c r="AP325" i="1"/>
  <c r="AO325" i="1"/>
  <c r="AH325" i="1"/>
  <c r="AG325" i="1"/>
  <c r="AP324" i="1"/>
  <c r="AO324" i="1"/>
  <c r="AH324" i="1"/>
  <c r="AG324" i="1"/>
  <c r="AP323" i="1"/>
  <c r="AO323" i="1"/>
  <c r="AH323" i="1"/>
  <c r="AG323" i="1"/>
  <c r="AP322" i="1"/>
  <c r="AO322" i="1"/>
  <c r="AH322" i="1"/>
  <c r="AG322" i="1"/>
  <c r="AP321" i="1"/>
  <c r="AO321" i="1"/>
  <c r="AH321" i="1"/>
  <c r="AG321" i="1"/>
  <c r="AP320" i="1"/>
  <c r="AO320" i="1"/>
  <c r="AH320" i="1"/>
  <c r="AG320" i="1"/>
  <c r="AP319" i="1"/>
  <c r="AO319" i="1"/>
  <c r="AH319" i="1"/>
  <c r="AG319" i="1"/>
  <c r="AP318" i="1"/>
  <c r="AO318" i="1"/>
  <c r="AH318" i="1"/>
  <c r="AG318" i="1"/>
  <c r="AP317" i="1"/>
  <c r="AO317" i="1"/>
  <c r="AH317" i="1"/>
  <c r="AG317" i="1"/>
  <c r="AP316" i="1"/>
  <c r="AO316" i="1"/>
  <c r="AH316" i="1"/>
  <c r="AG316" i="1"/>
  <c r="AP315" i="1"/>
  <c r="AO315" i="1"/>
  <c r="AH315" i="1"/>
  <c r="AG315" i="1"/>
  <c r="AP314" i="1"/>
  <c r="AO314" i="1"/>
  <c r="AH314" i="1"/>
  <c r="AG314" i="1"/>
  <c r="AP313" i="1"/>
  <c r="AO313" i="1"/>
  <c r="AH313" i="1"/>
  <c r="AG313" i="1"/>
  <c r="AP312" i="1"/>
  <c r="AO312" i="1"/>
  <c r="AH312" i="1"/>
  <c r="AG312" i="1"/>
  <c r="AP311" i="1"/>
  <c r="AO311" i="1"/>
  <c r="AH311" i="1"/>
  <c r="AG311" i="1"/>
  <c r="AP310" i="1"/>
  <c r="AO310" i="1"/>
  <c r="AH310" i="1"/>
  <c r="AG310" i="1"/>
  <c r="AP309" i="1"/>
  <c r="AO309" i="1"/>
  <c r="AH309" i="1"/>
  <c r="AG309" i="1"/>
  <c r="AP308" i="1"/>
  <c r="AO308" i="1"/>
  <c r="AH308" i="1"/>
  <c r="AG308" i="1"/>
  <c r="AP307" i="1"/>
  <c r="AO307" i="1"/>
  <c r="AH307" i="1"/>
  <c r="AG307" i="1"/>
  <c r="AP306" i="1"/>
  <c r="AO306" i="1"/>
  <c r="AH306" i="1"/>
  <c r="AG306" i="1"/>
  <c r="AP305" i="1"/>
  <c r="AO305" i="1"/>
  <c r="AH305" i="1"/>
  <c r="AG305" i="1"/>
  <c r="AP304" i="1"/>
  <c r="AO304" i="1"/>
  <c r="AH304" i="1"/>
  <c r="AG304" i="1"/>
  <c r="AP303" i="1"/>
  <c r="AO303" i="1"/>
  <c r="AH303" i="1"/>
  <c r="AG303" i="1"/>
  <c r="AP302" i="1"/>
  <c r="AO302" i="1"/>
  <c r="AH302" i="1"/>
  <c r="AG302" i="1"/>
  <c r="AP301" i="1"/>
  <c r="AO301" i="1"/>
  <c r="AH301" i="1"/>
  <c r="AG301" i="1"/>
  <c r="AP300" i="1"/>
  <c r="AO300" i="1"/>
  <c r="AH300" i="1"/>
  <c r="AG300" i="1"/>
  <c r="AP299" i="1"/>
  <c r="AO299" i="1"/>
  <c r="AH299" i="1"/>
  <c r="AG299" i="1"/>
  <c r="AP298" i="1"/>
  <c r="AO298" i="1"/>
  <c r="AH298" i="1"/>
  <c r="AG298" i="1"/>
  <c r="AP297" i="1"/>
  <c r="AO297" i="1"/>
  <c r="AH297" i="1"/>
  <c r="AG297" i="1"/>
  <c r="AP296" i="1"/>
  <c r="AO296" i="1"/>
  <c r="AH296" i="1"/>
  <c r="AG296" i="1"/>
  <c r="AP295" i="1"/>
  <c r="AO295" i="1"/>
  <c r="AH295" i="1"/>
  <c r="AG295" i="1"/>
  <c r="AP294" i="1"/>
  <c r="AO294" i="1"/>
  <c r="AH294" i="1"/>
  <c r="AG294" i="1"/>
  <c r="AP293" i="1"/>
  <c r="AO293" i="1"/>
  <c r="AH293" i="1"/>
  <c r="AG293" i="1"/>
  <c r="AP292" i="1"/>
  <c r="AO292" i="1"/>
  <c r="AH292" i="1"/>
  <c r="AG292" i="1"/>
  <c r="AP291" i="1"/>
  <c r="AO291" i="1"/>
  <c r="AH291" i="1"/>
  <c r="AG291" i="1"/>
  <c r="AP290" i="1"/>
  <c r="AO290" i="1"/>
  <c r="AH290" i="1"/>
  <c r="AG290" i="1"/>
  <c r="AP289" i="1"/>
  <c r="AO289" i="1"/>
  <c r="AH289" i="1"/>
  <c r="AG289" i="1"/>
  <c r="AP288" i="1"/>
  <c r="AO288" i="1"/>
  <c r="AH288" i="1"/>
  <c r="AG288" i="1"/>
  <c r="AP287" i="1"/>
  <c r="AO287" i="1"/>
  <c r="AH287" i="1"/>
  <c r="AG287" i="1"/>
  <c r="AP286" i="1"/>
  <c r="AO286" i="1"/>
  <c r="AH286" i="1"/>
  <c r="AG286" i="1"/>
  <c r="AP285" i="1"/>
  <c r="AO285" i="1"/>
  <c r="AH285" i="1"/>
  <c r="AG285" i="1"/>
  <c r="AP284" i="1"/>
  <c r="AO284" i="1"/>
  <c r="AH284" i="1"/>
  <c r="AG284" i="1"/>
  <c r="AP283" i="1"/>
  <c r="AO283" i="1"/>
  <c r="AH283" i="1"/>
  <c r="AG283" i="1"/>
  <c r="AP282" i="1"/>
  <c r="AO282" i="1"/>
  <c r="AH282" i="1"/>
  <c r="AG282" i="1"/>
  <c r="AP281" i="1"/>
  <c r="AO281" i="1"/>
  <c r="AH281" i="1"/>
  <c r="AG281" i="1"/>
  <c r="AP280" i="1"/>
  <c r="AO280" i="1"/>
  <c r="AH280" i="1"/>
  <c r="AG280" i="1"/>
  <c r="AP279" i="1"/>
  <c r="AO279" i="1"/>
  <c r="AH279" i="1"/>
  <c r="AG279" i="1"/>
  <c r="AP278" i="1"/>
  <c r="AO278" i="1"/>
  <c r="AH278" i="1"/>
  <c r="AG278" i="1"/>
  <c r="AP277" i="1"/>
  <c r="AO277" i="1"/>
  <c r="AH277" i="1"/>
  <c r="AG277" i="1"/>
  <c r="AP276" i="1"/>
  <c r="AO276" i="1"/>
  <c r="AH276" i="1"/>
  <c r="AG276" i="1"/>
  <c r="AP275" i="1"/>
  <c r="AO275" i="1"/>
  <c r="AH275" i="1"/>
  <c r="AG275" i="1"/>
  <c r="AP274" i="1"/>
  <c r="AO274" i="1"/>
  <c r="AH274" i="1"/>
  <c r="AG274" i="1"/>
  <c r="AP273" i="1"/>
  <c r="AO273" i="1"/>
  <c r="AH273" i="1"/>
  <c r="AG273" i="1"/>
  <c r="AP272" i="1"/>
  <c r="AO272" i="1"/>
  <c r="AH272" i="1"/>
  <c r="AG272" i="1"/>
  <c r="AP271" i="1"/>
  <c r="AO271" i="1"/>
  <c r="AH271" i="1"/>
  <c r="AG271" i="1"/>
  <c r="AP270" i="1"/>
  <c r="AO270" i="1"/>
  <c r="AH270" i="1"/>
  <c r="AG270" i="1"/>
  <c r="AP269" i="1"/>
  <c r="AO269" i="1"/>
  <c r="AH269" i="1"/>
  <c r="AG269" i="1"/>
  <c r="AP268" i="1"/>
  <c r="AO268" i="1"/>
  <c r="AH268" i="1"/>
  <c r="AG268" i="1"/>
  <c r="AP267" i="1"/>
  <c r="AO267" i="1"/>
  <c r="AH267" i="1"/>
  <c r="AG267" i="1"/>
  <c r="AP266" i="1"/>
  <c r="AO266" i="1"/>
  <c r="AH266" i="1"/>
  <c r="AG266" i="1"/>
  <c r="AP265" i="1"/>
  <c r="AO265" i="1"/>
  <c r="AH265" i="1"/>
  <c r="AG265" i="1"/>
  <c r="AP264" i="1"/>
  <c r="AO264" i="1"/>
  <c r="AH264" i="1"/>
  <c r="AG264" i="1"/>
  <c r="AP263" i="1"/>
  <c r="AO263" i="1"/>
  <c r="AH263" i="1"/>
  <c r="AG263" i="1"/>
  <c r="AP262" i="1"/>
  <c r="AO262" i="1"/>
  <c r="AH262" i="1"/>
  <c r="AG262" i="1"/>
  <c r="AP261" i="1"/>
  <c r="AO261" i="1"/>
  <c r="AH261" i="1"/>
  <c r="AG261" i="1"/>
  <c r="AP260" i="1"/>
  <c r="AO260" i="1"/>
  <c r="AH260" i="1"/>
  <c r="AG260" i="1"/>
  <c r="AP259" i="1"/>
  <c r="AO259" i="1"/>
  <c r="AH259" i="1"/>
  <c r="AG259" i="1"/>
  <c r="AP258" i="1"/>
  <c r="AO258" i="1"/>
  <c r="AH258" i="1"/>
  <c r="AG258" i="1"/>
  <c r="AP257" i="1"/>
  <c r="AO257" i="1"/>
  <c r="AH257" i="1"/>
  <c r="AG257" i="1"/>
  <c r="AP256" i="1"/>
  <c r="AO256" i="1"/>
  <c r="AH256" i="1"/>
  <c r="AG256" i="1"/>
  <c r="AP255" i="1"/>
  <c r="AO255" i="1"/>
  <c r="AH255" i="1"/>
  <c r="AG255" i="1"/>
  <c r="AP254" i="1"/>
  <c r="AO254" i="1"/>
  <c r="AH254" i="1"/>
  <c r="AG254" i="1"/>
  <c r="AP253" i="1"/>
  <c r="AO253" i="1"/>
  <c r="AH253" i="1"/>
  <c r="AG253" i="1"/>
  <c r="AP252" i="1"/>
  <c r="AO252" i="1"/>
  <c r="AH252" i="1"/>
  <c r="AG252" i="1"/>
  <c r="AP251" i="1"/>
  <c r="AO251" i="1"/>
  <c r="AH251" i="1"/>
  <c r="AG251" i="1"/>
  <c r="AP250" i="1"/>
  <c r="AO250" i="1"/>
  <c r="AH250" i="1"/>
  <c r="AG250" i="1"/>
  <c r="AP249" i="1"/>
  <c r="AO249" i="1"/>
  <c r="AH249" i="1"/>
  <c r="AG249" i="1"/>
  <c r="AP248" i="1"/>
  <c r="AO248" i="1"/>
  <c r="AH248" i="1"/>
  <c r="AG248" i="1"/>
  <c r="AP247" i="1"/>
  <c r="AO247" i="1"/>
  <c r="AH247" i="1"/>
  <c r="AG247" i="1"/>
  <c r="AP246" i="1"/>
  <c r="AO246" i="1"/>
  <c r="AH246" i="1"/>
  <c r="AG246" i="1"/>
  <c r="AP245" i="1"/>
  <c r="AO245" i="1"/>
  <c r="AH245" i="1"/>
  <c r="AG245" i="1"/>
  <c r="AP244" i="1"/>
  <c r="AO244" i="1"/>
  <c r="AH244" i="1"/>
  <c r="AG244" i="1"/>
  <c r="AP243" i="1"/>
  <c r="AO243" i="1"/>
  <c r="AH243" i="1"/>
  <c r="AG243" i="1"/>
  <c r="AP242" i="1"/>
  <c r="AO242" i="1"/>
  <c r="AH242" i="1"/>
  <c r="AG242" i="1"/>
  <c r="AP241" i="1"/>
  <c r="AO241" i="1"/>
  <c r="AH241" i="1"/>
  <c r="AG241" i="1"/>
  <c r="AP240" i="1"/>
  <c r="AO240" i="1"/>
  <c r="AH240" i="1"/>
  <c r="AG240" i="1"/>
  <c r="AP239" i="1"/>
  <c r="AO239" i="1"/>
  <c r="AH239" i="1"/>
  <c r="AG239" i="1"/>
  <c r="AP238" i="1"/>
  <c r="AO238" i="1"/>
  <c r="AH238" i="1"/>
  <c r="AG238" i="1"/>
  <c r="AP237" i="1"/>
  <c r="AO237" i="1"/>
  <c r="AH237" i="1"/>
  <c r="AG237" i="1"/>
  <c r="AP236" i="1"/>
  <c r="AO236" i="1"/>
  <c r="AH236" i="1"/>
  <c r="AG236" i="1"/>
  <c r="AP235" i="1"/>
  <c r="AO235" i="1"/>
  <c r="AH235" i="1"/>
  <c r="AG235" i="1"/>
  <c r="AP234" i="1"/>
  <c r="AO234" i="1"/>
  <c r="AH234" i="1"/>
  <c r="AG234" i="1"/>
  <c r="AP233" i="1"/>
  <c r="AO233" i="1"/>
  <c r="AH233" i="1"/>
  <c r="AG233" i="1"/>
  <c r="AP232" i="1"/>
  <c r="AO232" i="1"/>
  <c r="AH232" i="1"/>
  <c r="AG232" i="1"/>
  <c r="AP231" i="1"/>
  <c r="AO231" i="1"/>
  <c r="AH231" i="1"/>
  <c r="AG231" i="1"/>
  <c r="AP230" i="1"/>
  <c r="AO230" i="1"/>
  <c r="AH230" i="1"/>
  <c r="AG230" i="1"/>
  <c r="AP229" i="1"/>
  <c r="AO229" i="1"/>
  <c r="AH229" i="1"/>
  <c r="AG229" i="1"/>
  <c r="AP228" i="1"/>
  <c r="AO228" i="1"/>
  <c r="AH228" i="1"/>
  <c r="AG228" i="1"/>
  <c r="AP227" i="1"/>
  <c r="AO227" i="1"/>
  <c r="AH227" i="1"/>
  <c r="AG227" i="1"/>
  <c r="AP226" i="1"/>
  <c r="AO226" i="1"/>
  <c r="AH226" i="1"/>
  <c r="AG226" i="1"/>
  <c r="AP225" i="1"/>
  <c r="AO225" i="1"/>
  <c r="AH225" i="1"/>
  <c r="AG225" i="1"/>
  <c r="AP224" i="1"/>
  <c r="AO224" i="1"/>
  <c r="AH224" i="1"/>
  <c r="AG224" i="1"/>
  <c r="AP223" i="1"/>
  <c r="AO223" i="1"/>
  <c r="AH223" i="1"/>
  <c r="AG223" i="1"/>
  <c r="AP222" i="1"/>
  <c r="AO222" i="1"/>
  <c r="AH222" i="1"/>
  <c r="AG222" i="1"/>
  <c r="AP221" i="1"/>
  <c r="AO221" i="1"/>
  <c r="AH221" i="1"/>
  <c r="AG221" i="1"/>
  <c r="AP220" i="1"/>
  <c r="AO220" i="1"/>
  <c r="AH220" i="1"/>
  <c r="AG220" i="1"/>
  <c r="AP219" i="1"/>
  <c r="AO219" i="1"/>
  <c r="AH219" i="1"/>
  <c r="AG219" i="1"/>
  <c r="AP218" i="1"/>
  <c r="AO218" i="1"/>
  <c r="AH218" i="1"/>
  <c r="AG218" i="1"/>
  <c r="AP217" i="1"/>
  <c r="AO217" i="1"/>
  <c r="AH217" i="1"/>
  <c r="AG217" i="1"/>
  <c r="AP216" i="1"/>
  <c r="AO216" i="1"/>
  <c r="AH216" i="1"/>
  <c r="AG216" i="1"/>
  <c r="AP215" i="1"/>
  <c r="AO215" i="1"/>
  <c r="AH215" i="1"/>
  <c r="AG215" i="1"/>
  <c r="AP214" i="1"/>
  <c r="AO214" i="1"/>
  <c r="AH214" i="1"/>
  <c r="AG214" i="1"/>
  <c r="AP213" i="1"/>
  <c r="AO213" i="1"/>
  <c r="AH213" i="1"/>
  <c r="AG213" i="1"/>
  <c r="AP212" i="1"/>
  <c r="AO212" i="1"/>
  <c r="AH212" i="1"/>
  <c r="AG212" i="1"/>
  <c r="AP211" i="1"/>
  <c r="AO211" i="1"/>
  <c r="AH211" i="1"/>
  <c r="AG211" i="1"/>
  <c r="AP210" i="1"/>
  <c r="AO210" i="1"/>
  <c r="AH210" i="1"/>
  <c r="AG210" i="1"/>
  <c r="AP209" i="1"/>
  <c r="AO209" i="1"/>
  <c r="AH209" i="1"/>
  <c r="AG209" i="1"/>
  <c r="AP208" i="1"/>
  <c r="AO208" i="1"/>
  <c r="AH208" i="1"/>
  <c r="AG208" i="1"/>
  <c r="AP207" i="1"/>
  <c r="AO207" i="1"/>
  <c r="AH207" i="1"/>
  <c r="AG207" i="1"/>
  <c r="AP206" i="1"/>
  <c r="AO206" i="1"/>
  <c r="AH206" i="1"/>
  <c r="AG206" i="1"/>
  <c r="AP205" i="1"/>
  <c r="AO205" i="1"/>
  <c r="AH205" i="1"/>
  <c r="AG205" i="1"/>
  <c r="AP204" i="1"/>
  <c r="AO204" i="1"/>
  <c r="AH204" i="1"/>
  <c r="AG204" i="1"/>
  <c r="AP203" i="1"/>
  <c r="AO203" i="1"/>
  <c r="AH203" i="1"/>
  <c r="AG203" i="1"/>
  <c r="AP202" i="1"/>
  <c r="AO202" i="1"/>
  <c r="AH202" i="1"/>
  <c r="AG202" i="1"/>
  <c r="AP201" i="1"/>
  <c r="AO201" i="1"/>
  <c r="AH201" i="1"/>
  <c r="AG201" i="1"/>
  <c r="AP200" i="1"/>
  <c r="AO200" i="1"/>
  <c r="AH200" i="1"/>
  <c r="AG200" i="1"/>
  <c r="AP199" i="1"/>
  <c r="AO199" i="1"/>
  <c r="AH199" i="1"/>
  <c r="AG199" i="1"/>
  <c r="AP198" i="1"/>
  <c r="AO198" i="1"/>
  <c r="AH198" i="1"/>
  <c r="AG198" i="1"/>
  <c r="AP197" i="1"/>
  <c r="AO197" i="1"/>
  <c r="AH197" i="1"/>
  <c r="AG197" i="1"/>
  <c r="AP196" i="1"/>
  <c r="AO196" i="1"/>
  <c r="AH196" i="1"/>
  <c r="AG196" i="1"/>
  <c r="AP195" i="1"/>
  <c r="AO195" i="1"/>
  <c r="AH195" i="1"/>
  <c r="AG195" i="1"/>
  <c r="AP194" i="1"/>
  <c r="AO194" i="1"/>
  <c r="AH194" i="1"/>
  <c r="AG194" i="1"/>
  <c r="AP193" i="1"/>
  <c r="AO193" i="1"/>
  <c r="AH193" i="1"/>
  <c r="AG193" i="1"/>
  <c r="AP192" i="1"/>
  <c r="AO192" i="1"/>
  <c r="AH192" i="1"/>
  <c r="AG192" i="1"/>
  <c r="AP191" i="1"/>
  <c r="AO191" i="1"/>
  <c r="AH191" i="1"/>
  <c r="AG191" i="1"/>
  <c r="AP190" i="1"/>
  <c r="AO190" i="1"/>
  <c r="AH190" i="1"/>
  <c r="AG190" i="1"/>
  <c r="AP189" i="1"/>
  <c r="AO189" i="1"/>
  <c r="AH189" i="1"/>
  <c r="AG189" i="1"/>
  <c r="AP188" i="1"/>
  <c r="AO188" i="1"/>
  <c r="AH188" i="1"/>
  <c r="AG188" i="1"/>
  <c r="AP187" i="1"/>
  <c r="AO187" i="1"/>
  <c r="AH187" i="1"/>
  <c r="AG187" i="1"/>
  <c r="AP186" i="1"/>
  <c r="AO186" i="1"/>
  <c r="AH186" i="1"/>
  <c r="AG186" i="1"/>
  <c r="AP185" i="1"/>
  <c r="AO185" i="1"/>
  <c r="AH185" i="1"/>
  <c r="AG185" i="1"/>
  <c r="AP184" i="1"/>
  <c r="AO184" i="1"/>
  <c r="AH184" i="1"/>
  <c r="AG184" i="1"/>
  <c r="AP183" i="1"/>
  <c r="AO183" i="1"/>
  <c r="AH183" i="1"/>
  <c r="AG183" i="1"/>
  <c r="AP182" i="1"/>
  <c r="AO182" i="1"/>
  <c r="AH182" i="1"/>
  <c r="AG182" i="1"/>
  <c r="AP181" i="1"/>
  <c r="AO181" i="1"/>
  <c r="AH181" i="1"/>
  <c r="AG181" i="1"/>
  <c r="AP180" i="1"/>
  <c r="AO180" i="1"/>
  <c r="AH180" i="1"/>
  <c r="AG180" i="1"/>
  <c r="AP179" i="1"/>
  <c r="AO179" i="1"/>
  <c r="AH179" i="1"/>
  <c r="AG179" i="1"/>
  <c r="AP178" i="1"/>
  <c r="AO178" i="1"/>
  <c r="AH178" i="1"/>
  <c r="AG178" i="1"/>
  <c r="AP177" i="1"/>
  <c r="AO177" i="1"/>
  <c r="AH177" i="1"/>
  <c r="AG177" i="1"/>
  <c r="AP176" i="1"/>
  <c r="AO176" i="1"/>
  <c r="AH176" i="1"/>
  <c r="AG176" i="1"/>
  <c r="AP175" i="1"/>
  <c r="AO175" i="1"/>
  <c r="AH175" i="1"/>
  <c r="AG175" i="1"/>
  <c r="AP174" i="1"/>
  <c r="AO174" i="1"/>
  <c r="AH174" i="1"/>
  <c r="AG174" i="1"/>
  <c r="AP173" i="1"/>
  <c r="AO173" i="1"/>
  <c r="AH173" i="1"/>
  <c r="AG173" i="1"/>
  <c r="AP172" i="1"/>
  <c r="AO172" i="1"/>
  <c r="AH172" i="1"/>
  <c r="AG172" i="1"/>
  <c r="AP171" i="1"/>
  <c r="AO171" i="1"/>
  <c r="AH171" i="1"/>
  <c r="AG171" i="1"/>
  <c r="AP170" i="1"/>
  <c r="AO170" i="1"/>
  <c r="AH170" i="1"/>
  <c r="AG170" i="1"/>
  <c r="AP169" i="1"/>
  <c r="AO169" i="1"/>
  <c r="AH169" i="1"/>
  <c r="AG169" i="1"/>
  <c r="AP168" i="1"/>
  <c r="AO168" i="1"/>
  <c r="AH168" i="1"/>
  <c r="AG168" i="1"/>
  <c r="AP167" i="1"/>
  <c r="AO167" i="1"/>
  <c r="AH167" i="1"/>
  <c r="AG167" i="1"/>
  <c r="AP166" i="1"/>
  <c r="AO166" i="1"/>
  <c r="AH166" i="1"/>
  <c r="AG166" i="1"/>
  <c r="AP165" i="1"/>
  <c r="AO165" i="1"/>
  <c r="AH165" i="1"/>
  <c r="AG165" i="1"/>
  <c r="AP164" i="1"/>
  <c r="AO164" i="1"/>
  <c r="AH164" i="1"/>
  <c r="AG164" i="1"/>
  <c r="AP163" i="1"/>
  <c r="AO163" i="1"/>
  <c r="AH163" i="1"/>
  <c r="AG163" i="1"/>
  <c r="AP162" i="1"/>
  <c r="AO162" i="1"/>
  <c r="AH162" i="1"/>
  <c r="AG162" i="1"/>
  <c r="AP161" i="1"/>
  <c r="AO161" i="1"/>
  <c r="AH161" i="1"/>
  <c r="AG161" i="1"/>
  <c r="AP160" i="1"/>
  <c r="AO160" i="1"/>
  <c r="AH160" i="1"/>
  <c r="AG160" i="1"/>
  <c r="AP159" i="1"/>
  <c r="AO159" i="1"/>
  <c r="AH159" i="1"/>
  <c r="AG159" i="1"/>
  <c r="AP158" i="1"/>
  <c r="AO158" i="1"/>
  <c r="AH158" i="1"/>
  <c r="AG158" i="1"/>
  <c r="AP157" i="1"/>
  <c r="AO157" i="1"/>
  <c r="AH157" i="1"/>
  <c r="AG157" i="1"/>
  <c r="AP156" i="1"/>
  <c r="AO156" i="1"/>
  <c r="AH156" i="1"/>
  <c r="AG156" i="1"/>
  <c r="AP155" i="1"/>
  <c r="AO155" i="1"/>
  <c r="AH155" i="1"/>
  <c r="AG155" i="1"/>
  <c r="AP154" i="1"/>
  <c r="AO154" i="1"/>
  <c r="AH154" i="1"/>
  <c r="AG154" i="1"/>
  <c r="AP153" i="1"/>
  <c r="AO153" i="1"/>
  <c r="AH153" i="1"/>
  <c r="AG153" i="1"/>
  <c r="AP152" i="1"/>
  <c r="AO152" i="1"/>
  <c r="AH152" i="1"/>
  <c r="AG152" i="1"/>
  <c r="AP151" i="1"/>
  <c r="AO151" i="1"/>
  <c r="AH151" i="1"/>
  <c r="AG151" i="1"/>
  <c r="AP150" i="1"/>
  <c r="AO150" i="1"/>
  <c r="AH150" i="1"/>
  <c r="AG150" i="1"/>
  <c r="AP149" i="1"/>
  <c r="AO149" i="1"/>
  <c r="AH149" i="1"/>
  <c r="AG149" i="1"/>
  <c r="AP148" i="1"/>
  <c r="AO148" i="1"/>
  <c r="AH148" i="1"/>
  <c r="AG148" i="1"/>
  <c r="AP147" i="1"/>
  <c r="AO147" i="1"/>
  <c r="AH147" i="1"/>
  <c r="AG147" i="1"/>
  <c r="AP146" i="1"/>
  <c r="AO146" i="1"/>
  <c r="AH146" i="1"/>
  <c r="AG146" i="1"/>
  <c r="AP145" i="1"/>
  <c r="AO145" i="1"/>
  <c r="AH145" i="1"/>
  <c r="AG145" i="1"/>
  <c r="AP144" i="1"/>
  <c r="AO144" i="1"/>
  <c r="AH144" i="1"/>
  <c r="AG144" i="1"/>
  <c r="AP143" i="1"/>
  <c r="AO143" i="1"/>
  <c r="AH143" i="1"/>
  <c r="AG143" i="1"/>
  <c r="AP142" i="1"/>
  <c r="AO142" i="1"/>
  <c r="AH142" i="1"/>
  <c r="AG142" i="1"/>
  <c r="AP141" i="1"/>
  <c r="AO141" i="1"/>
  <c r="AH141" i="1"/>
  <c r="AG141" i="1"/>
  <c r="AP140" i="1"/>
  <c r="AO140" i="1"/>
  <c r="AH140" i="1"/>
  <c r="AG140" i="1"/>
  <c r="AP139" i="1"/>
  <c r="AO139" i="1"/>
  <c r="AH139" i="1"/>
  <c r="AG139" i="1"/>
  <c r="AP138" i="1"/>
  <c r="AO138" i="1"/>
  <c r="AH138" i="1"/>
  <c r="AG138" i="1"/>
  <c r="AP137" i="1"/>
  <c r="AO137" i="1"/>
  <c r="AH137" i="1"/>
  <c r="AG137" i="1"/>
  <c r="AP136" i="1"/>
  <c r="AO136" i="1"/>
  <c r="AH136" i="1"/>
  <c r="AG136" i="1"/>
  <c r="AP135" i="1"/>
  <c r="AO135" i="1"/>
  <c r="AH135" i="1"/>
  <c r="AG135" i="1"/>
  <c r="AP134" i="1"/>
  <c r="AO134" i="1"/>
  <c r="AH134" i="1"/>
  <c r="AG134" i="1"/>
  <c r="AP133" i="1"/>
  <c r="AO133" i="1"/>
  <c r="AH133" i="1"/>
  <c r="AG133" i="1"/>
  <c r="AP132" i="1"/>
  <c r="AO132" i="1"/>
  <c r="AH132" i="1"/>
  <c r="AG132" i="1"/>
  <c r="AP131" i="1"/>
  <c r="AO131" i="1"/>
  <c r="AH131" i="1"/>
  <c r="AG131" i="1"/>
  <c r="AP130" i="1"/>
  <c r="AO130" i="1"/>
  <c r="AH130" i="1"/>
  <c r="AG130" i="1"/>
  <c r="AP129" i="1"/>
  <c r="AO129" i="1"/>
  <c r="AH129" i="1"/>
  <c r="AG129" i="1"/>
  <c r="AP128" i="1"/>
  <c r="AO128" i="1"/>
  <c r="AH128" i="1"/>
  <c r="AG128" i="1"/>
  <c r="AP127" i="1"/>
  <c r="AO127" i="1"/>
  <c r="AH127" i="1"/>
  <c r="AG127" i="1"/>
  <c r="AP126" i="1"/>
  <c r="AO126" i="1"/>
  <c r="AH126" i="1"/>
  <c r="AG126" i="1"/>
  <c r="AP125" i="1"/>
  <c r="AO125" i="1"/>
  <c r="AH125" i="1"/>
  <c r="AG125" i="1"/>
  <c r="AP124" i="1"/>
  <c r="AO124" i="1"/>
  <c r="AH124" i="1"/>
  <c r="AG124" i="1"/>
  <c r="AP123" i="1"/>
  <c r="AO123" i="1"/>
  <c r="AH123" i="1"/>
  <c r="AG123" i="1"/>
  <c r="AP122" i="1"/>
  <c r="AO122" i="1"/>
  <c r="AH122" i="1"/>
  <c r="AG122" i="1"/>
  <c r="AP121" i="1"/>
  <c r="AO121" i="1"/>
  <c r="AH121" i="1"/>
  <c r="AG121" i="1"/>
  <c r="AP120" i="1"/>
  <c r="AO120" i="1"/>
  <c r="AH120" i="1"/>
  <c r="AG120" i="1"/>
  <c r="AP119" i="1"/>
  <c r="AO119" i="1"/>
  <c r="AH119" i="1"/>
  <c r="AG119" i="1"/>
  <c r="AP118" i="1"/>
  <c r="AO118" i="1"/>
  <c r="AH118" i="1"/>
  <c r="AG118" i="1"/>
  <c r="AP117" i="1"/>
  <c r="AO117" i="1"/>
  <c r="AH117" i="1"/>
  <c r="AG117" i="1"/>
  <c r="AP116" i="1"/>
  <c r="AO116" i="1"/>
  <c r="AH116" i="1"/>
  <c r="AG116" i="1"/>
  <c r="AP115" i="1"/>
  <c r="AO115" i="1"/>
  <c r="AH115" i="1"/>
  <c r="AG115" i="1"/>
  <c r="AP114" i="1"/>
  <c r="AO114" i="1"/>
  <c r="AH114" i="1"/>
  <c r="AG114" i="1"/>
  <c r="AP113" i="1"/>
  <c r="AO113" i="1"/>
  <c r="AH113" i="1"/>
  <c r="AG113" i="1"/>
  <c r="AP112" i="1"/>
  <c r="AO112" i="1"/>
  <c r="AH112" i="1"/>
  <c r="AG112" i="1"/>
  <c r="AP111" i="1"/>
  <c r="AO111" i="1"/>
  <c r="AH111" i="1"/>
  <c r="AG111" i="1"/>
  <c r="AP110" i="1"/>
  <c r="AO110" i="1"/>
  <c r="AH110" i="1"/>
  <c r="AG110" i="1"/>
  <c r="AP109" i="1"/>
  <c r="AO109" i="1"/>
  <c r="AH109" i="1"/>
  <c r="AG109" i="1"/>
  <c r="AP108" i="1"/>
  <c r="AO108" i="1"/>
  <c r="AH108" i="1"/>
  <c r="AG108" i="1"/>
  <c r="AP107" i="1"/>
  <c r="AO107" i="1"/>
  <c r="AH107" i="1"/>
  <c r="AG107" i="1"/>
  <c r="AP106" i="1"/>
  <c r="AO106" i="1"/>
  <c r="AH106" i="1"/>
  <c r="AG106" i="1"/>
  <c r="AP105" i="1"/>
  <c r="AO105" i="1"/>
  <c r="AH105" i="1"/>
  <c r="AG105" i="1"/>
  <c r="AP104" i="1"/>
  <c r="AO104" i="1"/>
  <c r="AH104" i="1"/>
  <c r="AG104" i="1"/>
  <c r="AP103" i="1"/>
  <c r="AO103" i="1"/>
  <c r="AH103" i="1"/>
  <c r="AG103" i="1"/>
  <c r="AP102" i="1"/>
  <c r="AO102" i="1"/>
  <c r="AH102" i="1"/>
  <c r="AG102" i="1"/>
  <c r="AP101" i="1"/>
  <c r="AO101" i="1"/>
  <c r="AH101" i="1"/>
  <c r="AG101" i="1"/>
  <c r="AP100" i="1"/>
  <c r="AO100" i="1"/>
  <c r="AH100" i="1"/>
  <c r="AG100" i="1"/>
  <c r="AP99" i="1"/>
  <c r="AO99" i="1"/>
  <c r="AH99" i="1"/>
  <c r="AG99" i="1"/>
  <c r="AP98" i="1"/>
  <c r="AO98" i="1"/>
  <c r="AH98" i="1"/>
  <c r="AG98" i="1"/>
  <c r="AP97" i="1"/>
  <c r="AO97" i="1"/>
  <c r="AH97" i="1"/>
  <c r="AG97" i="1"/>
  <c r="AP96" i="1"/>
  <c r="AO96" i="1"/>
  <c r="AH96" i="1"/>
  <c r="AG96" i="1"/>
  <c r="AP95" i="1"/>
  <c r="AO95" i="1"/>
  <c r="AH95" i="1"/>
  <c r="AG95" i="1"/>
  <c r="AP94" i="1"/>
  <c r="AO94" i="1"/>
  <c r="AH94" i="1"/>
  <c r="AG94" i="1"/>
  <c r="AP93" i="1"/>
  <c r="AO93" i="1"/>
  <c r="AH93" i="1"/>
  <c r="AG93" i="1"/>
  <c r="AP92" i="1"/>
  <c r="AO92" i="1"/>
  <c r="AH92" i="1"/>
  <c r="AG92" i="1"/>
  <c r="AP91" i="1"/>
  <c r="AO91" i="1"/>
  <c r="AH91" i="1"/>
  <c r="AG91" i="1"/>
  <c r="AP90" i="1"/>
  <c r="AO90" i="1"/>
  <c r="AH90" i="1"/>
  <c r="AG90" i="1"/>
  <c r="AP89" i="1"/>
  <c r="AO89" i="1"/>
  <c r="AH89" i="1"/>
  <c r="AG89" i="1"/>
  <c r="AP88" i="1"/>
  <c r="AO88" i="1"/>
  <c r="AH88" i="1"/>
  <c r="AG88" i="1"/>
  <c r="AP87" i="1"/>
  <c r="AO87" i="1"/>
  <c r="AH87" i="1"/>
  <c r="AG87" i="1"/>
  <c r="AP86" i="1"/>
  <c r="AO86" i="1"/>
  <c r="AH86" i="1"/>
  <c r="AG86" i="1"/>
  <c r="AP85" i="1"/>
  <c r="AO85" i="1"/>
  <c r="AH85" i="1"/>
  <c r="AG85" i="1"/>
  <c r="AP84" i="1"/>
  <c r="AO84" i="1"/>
  <c r="AH84" i="1"/>
  <c r="AG84" i="1"/>
  <c r="AP83" i="1"/>
  <c r="AO83" i="1"/>
  <c r="AH83" i="1"/>
  <c r="AG83" i="1"/>
  <c r="AP82" i="1"/>
  <c r="AO82" i="1"/>
  <c r="AH82" i="1"/>
  <c r="AG82" i="1"/>
  <c r="AP81" i="1"/>
  <c r="AO81" i="1"/>
  <c r="AH81" i="1"/>
  <c r="AG81" i="1"/>
  <c r="AP80" i="1"/>
  <c r="AO80" i="1"/>
  <c r="AH80" i="1"/>
  <c r="AG80" i="1"/>
  <c r="AP79" i="1"/>
  <c r="AO79" i="1"/>
  <c r="AH79" i="1"/>
  <c r="AG79" i="1"/>
  <c r="AP78" i="1"/>
  <c r="AO78" i="1"/>
  <c r="AH78" i="1"/>
  <c r="AG78" i="1"/>
  <c r="AP77" i="1"/>
  <c r="AO77" i="1"/>
  <c r="AH77" i="1"/>
  <c r="AG77" i="1"/>
  <c r="AP76" i="1"/>
  <c r="AO76" i="1"/>
  <c r="AH76" i="1"/>
  <c r="AG76" i="1"/>
  <c r="AP75" i="1"/>
  <c r="AO75" i="1"/>
  <c r="AH75" i="1"/>
  <c r="AG75" i="1"/>
  <c r="AP74" i="1"/>
  <c r="AO74" i="1"/>
  <c r="AH74" i="1"/>
  <c r="AG74" i="1"/>
  <c r="AP73" i="1"/>
  <c r="AO73" i="1"/>
  <c r="AH73" i="1"/>
  <c r="AG73" i="1"/>
  <c r="AP72" i="1"/>
  <c r="AO72" i="1"/>
  <c r="AH72" i="1"/>
  <c r="AG72" i="1"/>
  <c r="AP71" i="1"/>
  <c r="AO71" i="1"/>
  <c r="AH71" i="1"/>
  <c r="AG71" i="1"/>
  <c r="AP70" i="1"/>
  <c r="AO70" i="1"/>
  <c r="AH70" i="1"/>
  <c r="AG70" i="1"/>
  <c r="AP69" i="1"/>
  <c r="AO69" i="1"/>
  <c r="AH69" i="1"/>
  <c r="AG69" i="1"/>
  <c r="AP68" i="1"/>
  <c r="AO68" i="1"/>
  <c r="AH68" i="1"/>
  <c r="AG68" i="1"/>
  <c r="AP67" i="1"/>
  <c r="AO67" i="1"/>
  <c r="AH67" i="1"/>
  <c r="AG67" i="1"/>
  <c r="AP66" i="1"/>
  <c r="AO66" i="1"/>
  <c r="AH66" i="1"/>
  <c r="AG66" i="1"/>
  <c r="AP65" i="1"/>
  <c r="AO65" i="1"/>
  <c r="AH65" i="1"/>
  <c r="AG65" i="1"/>
  <c r="AP64" i="1"/>
  <c r="AO64" i="1"/>
  <c r="AH64" i="1"/>
  <c r="AG64" i="1"/>
  <c r="AP63" i="1"/>
  <c r="AO63" i="1"/>
  <c r="AH63" i="1"/>
  <c r="AG63" i="1"/>
  <c r="AP62" i="1"/>
  <c r="AO62" i="1"/>
  <c r="AH62" i="1"/>
  <c r="AG62" i="1"/>
  <c r="AP61" i="1"/>
  <c r="AO61" i="1"/>
  <c r="AH61" i="1"/>
  <c r="AG61" i="1"/>
  <c r="AP60" i="1"/>
  <c r="AO60" i="1"/>
  <c r="AH60" i="1"/>
  <c r="AG60" i="1"/>
  <c r="AP59" i="1"/>
  <c r="AO59" i="1"/>
  <c r="AH59" i="1"/>
  <c r="AG59" i="1"/>
  <c r="AP58" i="1"/>
  <c r="AO58" i="1"/>
  <c r="AH58" i="1"/>
  <c r="AG58" i="1"/>
  <c r="AP57" i="1"/>
  <c r="AO57" i="1"/>
  <c r="AH57" i="1"/>
  <c r="AG57" i="1"/>
  <c r="AP56" i="1"/>
  <c r="AO56" i="1"/>
  <c r="AH56" i="1"/>
  <c r="AG56" i="1"/>
  <c r="AP55" i="1"/>
  <c r="AO55" i="1"/>
  <c r="AH55" i="1"/>
  <c r="AG55" i="1"/>
  <c r="AP54" i="1"/>
  <c r="AO54" i="1"/>
  <c r="AH54" i="1"/>
  <c r="AG54" i="1"/>
  <c r="AP53" i="1"/>
  <c r="AO53" i="1"/>
  <c r="AH53" i="1"/>
  <c r="AG53" i="1"/>
  <c r="AP52" i="1"/>
  <c r="AO52" i="1"/>
  <c r="AH52" i="1"/>
  <c r="AG52" i="1"/>
  <c r="AP51" i="1"/>
  <c r="AO51" i="1"/>
  <c r="AH51" i="1"/>
  <c r="AG51" i="1"/>
  <c r="AP50" i="1"/>
  <c r="AO50" i="1"/>
  <c r="AH50" i="1"/>
  <c r="AG50" i="1"/>
  <c r="AP49" i="1"/>
  <c r="AO49" i="1"/>
  <c r="AH49" i="1"/>
  <c r="AG49" i="1"/>
  <c r="AP48" i="1"/>
  <c r="AO48" i="1"/>
  <c r="AH48" i="1"/>
  <c r="AG48" i="1"/>
  <c r="AP47" i="1"/>
  <c r="AO47" i="1"/>
  <c r="AH47" i="1"/>
  <c r="AG47" i="1"/>
  <c r="AP46" i="1"/>
  <c r="AO46" i="1"/>
  <c r="AH46" i="1"/>
  <c r="AG46" i="1"/>
  <c r="AP45" i="1"/>
  <c r="AO45" i="1"/>
  <c r="AH45" i="1"/>
  <c r="AG45" i="1"/>
  <c r="AP44" i="1"/>
  <c r="AO44" i="1"/>
  <c r="AH44" i="1"/>
  <c r="AG44" i="1"/>
  <c r="AP43" i="1"/>
  <c r="AO43" i="1"/>
  <c r="AH43" i="1"/>
  <c r="AG43" i="1"/>
  <c r="AP42" i="1"/>
  <c r="AO42" i="1"/>
  <c r="AH42" i="1"/>
  <c r="AG42" i="1"/>
  <c r="AP41" i="1"/>
  <c r="AO41" i="1"/>
  <c r="AH41" i="1"/>
  <c r="AG41" i="1"/>
  <c r="AP40" i="1"/>
  <c r="AO40" i="1"/>
  <c r="AH40" i="1"/>
  <c r="AG40" i="1"/>
  <c r="AP39" i="1"/>
  <c r="AO39" i="1"/>
  <c r="AH39" i="1"/>
  <c r="AG39" i="1"/>
  <c r="AP38" i="1"/>
  <c r="AO38" i="1"/>
  <c r="AH38" i="1"/>
  <c r="AG38" i="1"/>
  <c r="AP37" i="1"/>
  <c r="AO37" i="1"/>
  <c r="AH37" i="1"/>
  <c r="AG37" i="1"/>
  <c r="AP36" i="1"/>
  <c r="AO36" i="1"/>
  <c r="AH36" i="1"/>
  <c r="AG36" i="1"/>
  <c r="AP35" i="1"/>
  <c r="AO35" i="1"/>
  <c r="AH35" i="1"/>
  <c r="AG35" i="1"/>
  <c r="AP34" i="1"/>
  <c r="AO34" i="1"/>
  <c r="AH34" i="1"/>
  <c r="AG34" i="1"/>
  <c r="AP33" i="1"/>
  <c r="AO33" i="1"/>
  <c r="AH33" i="1"/>
  <c r="AG33" i="1"/>
  <c r="AP32" i="1"/>
  <c r="AO32" i="1"/>
  <c r="AH32" i="1"/>
  <c r="AG32" i="1"/>
  <c r="AP31" i="1"/>
  <c r="AO31" i="1"/>
  <c r="AH31" i="1"/>
  <c r="AG31" i="1"/>
  <c r="AP30" i="1"/>
  <c r="AO30" i="1"/>
  <c r="AH30" i="1"/>
  <c r="AG30" i="1"/>
  <c r="AP29" i="1"/>
  <c r="AO29" i="1"/>
  <c r="AH29" i="1"/>
  <c r="AG29" i="1"/>
  <c r="AP28" i="1"/>
  <c r="AO28" i="1"/>
  <c r="AH28" i="1"/>
  <c r="AG28" i="1"/>
  <c r="AP27" i="1"/>
  <c r="AO27" i="1"/>
  <c r="AH27" i="1"/>
  <c r="AG27" i="1"/>
  <c r="AP26" i="1"/>
  <c r="AO26" i="1"/>
  <c r="AH26" i="1"/>
  <c r="AG26" i="1"/>
  <c r="AP25" i="1"/>
  <c r="AO25" i="1"/>
  <c r="AH25" i="1"/>
  <c r="AG25" i="1"/>
  <c r="AP24" i="1"/>
  <c r="AO24" i="1"/>
  <c r="AH24" i="1"/>
  <c r="AG24" i="1"/>
  <c r="AP23" i="1"/>
  <c r="AO23" i="1"/>
  <c r="AH23" i="1"/>
  <c r="AG23" i="1"/>
  <c r="AP22" i="1"/>
  <c r="AO22" i="1"/>
  <c r="AH22" i="1"/>
  <c r="AG22" i="1"/>
  <c r="AP21" i="1"/>
  <c r="AO21" i="1"/>
  <c r="AH21" i="1"/>
  <c r="AG21" i="1"/>
  <c r="AP20" i="1"/>
  <c r="AO20" i="1"/>
  <c r="AH20" i="1"/>
  <c r="AG20" i="1"/>
  <c r="AP19" i="1"/>
  <c r="AO19" i="1"/>
  <c r="AH19" i="1"/>
  <c r="AG19" i="1"/>
  <c r="AP18" i="1"/>
  <c r="AO18" i="1"/>
  <c r="AH18" i="1"/>
  <c r="AG18" i="1"/>
  <c r="AP17" i="1"/>
  <c r="AO17" i="1"/>
  <c r="AH17" i="1"/>
  <c r="AG17" i="1"/>
  <c r="AP16" i="1"/>
  <c r="AO16" i="1"/>
  <c r="AH16" i="1"/>
  <c r="AG16" i="1"/>
  <c r="AP15" i="1"/>
  <c r="AO15" i="1"/>
  <c r="AH15" i="1"/>
  <c r="AG15" i="1"/>
  <c r="AP14" i="1"/>
  <c r="AO14" i="1"/>
  <c r="AH14" i="1"/>
  <c r="AG14" i="1"/>
  <c r="AP13" i="1"/>
  <c r="AO13" i="1"/>
  <c r="AH13" i="1"/>
  <c r="AG13" i="1"/>
  <c r="AP11" i="1"/>
  <c r="AO11" i="1"/>
  <c r="AH11" i="1"/>
  <c r="AG11" i="1"/>
  <c r="AP9" i="1"/>
  <c r="AO9" i="1"/>
  <c r="AH9" i="1"/>
  <c r="AG9" i="1"/>
  <c r="AP8" i="1"/>
  <c r="AO8" i="1"/>
  <c r="AH8" i="1"/>
  <c r="AG8" i="1"/>
  <c r="E104" i="3"/>
  <c r="E6" i="3"/>
  <c r="E160" i="3"/>
  <c r="E54" i="3"/>
  <c r="E136" i="3"/>
  <c r="E2" i="3"/>
  <c r="E52" i="3"/>
  <c r="E18" i="3"/>
  <c r="E42" i="3"/>
  <c r="E90" i="3"/>
  <c r="E11" i="3"/>
  <c r="E73" i="3"/>
  <c r="E151" i="3"/>
  <c r="E148" i="3"/>
  <c r="E36" i="3"/>
  <c r="E154" i="3"/>
  <c r="E92" i="3"/>
  <c r="E76" i="3"/>
  <c r="E3" i="3"/>
  <c r="E103" i="3"/>
  <c r="E63" i="3"/>
  <c r="E112" i="3"/>
  <c r="E89" i="3"/>
  <c r="E44" i="3"/>
  <c r="E83" i="3"/>
  <c r="E55" i="3"/>
  <c r="E95" i="3"/>
  <c r="E88" i="3"/>
  <c r="E46" i="3"/>
  <c r="E13" i="3"/>
  <c r="E57" i="3"/>
  <c r="E56" i="3"/>
  <c r="E165" i="3"/>
  <c r="E47" i="3"/>
  <c r="E155" i="3"/>
  <c r="E28" i="3"/>
  <c r="E141" i="3"/>
  <c r="E107" i="3"/>
  <c r="E96" i="3"/>
  <c r="E93" i="3"/>
  <c r="E33" i="3"/>
  <c r="E71" i="3"/>
  <c r="E122" i="3"/>
  <c r="E79" i="3"/>
  <c r="E20" i="3"/>
  <c r="E142" i="3"/>
  <c r="E97" i="3"/>
  <c r="E8" i="3"/>
  <c r="E120" i="3"/>
  <c r="E121" i="3"/>
  <c r="E131" i="3"/>
  <c r="E66" i="3"/>
  <c r="E106" i="3"/>
  <c r="E137" i="3"/>
  <c r="E30" i="3"/>
  <c r="E39" i="3"/>
  <c r="E67" i="3"/>
  <c r="E102" i="3"/>
  <c r="E111" i="3"/>
  <c r="E158" i="3"/>
  <c r="E40" i="3"/>
  <c r="E78" i="3"/>
  <c r="E118" i="3"/>
  <c r="E161" i="3"/>
  <c r="E144" i="3"/>
  <c r="E135" i="3"/>
  <c r="E64" i="3"/>
  <c r="E7" i="3"/>
  <c r="E123" i="3"/>
  <c r="E143" i="3"/>
  <c r="E133" i="3"/>
  <c r="E32" i="3"/>
  <c r="E153" i="3"/>
  <c r="E119" i="3"/>
  <c r="E113" i="3"/>
  <c r="E70" i="3"/>
  <c r="E85" i="3"/>
  <c r="E16" i="3"/>
  <c r="E74" i="3"/>
  <c r="E15" i="3"/>
  <c r="E53" i="3"/>
  <c r="E156" i="3"/>
  <c r="E45" i="3"/>
  <c r="E146" i="3"/>
  <c r="E125" i="3"/>
  <c r="E9" i="3"/>
  <c r="E116" i="3"/>
  <c r="E87" i="3"/>
  <c r="E91" i="3"/>
  <c r="E12" i="3"/>
  <c r="E69" i="3"/>
  <c r="E24" i="3"/>
  <c r="E129" i="3"/>
  <c r="E75" i="3"/>
  <c r="E162" i="3"/>
  <c r="E5" i="3"/>
  <c r="E126" i="3"/>
  <c r="E82" i="3"/>
  <c r="E34" i="3"/>
  <c r="E23" i="3"/>
  <c r="E157" i="3"/>
  <c r="E134" i="3"/>
  <c r="E84" i="3"/>
  <c r="E115" i="3"/>
  <c r="E98" i="3"/>
  <c r="E114" i="3"/>
  <c r="E4" i="3"/>
  <c r="E43" i="3"/>
  <c r="E77" i="3"/>
  <c r="E41" i="3"/>
  <c r="E132" i="3"/>
  <c r="E147" i="3"/>
  <c r="E51" i="3"/>
  <c r="E35" i="3"/>
  <c r="E86" i="3"/>
  <c r="E17" i="3"/>
  <c r="E27" i="3"/>
  <c r="E37" i="3"/>
  <c r="E150" i="3"/>
  <c r="E140" i="3"/>
  <c r="E14" i="3"/>
  <c r="E124" i="3"/>
  <c r="E58" i="3"/>
  <c r="E65" i="3"/>
  <c r="E164" i="3"/>
  <c r="E80" i="3"/>
  <c r="E130" i="3"/>
  <c r="E139" i="3"/>
  <c r="E29" i="3"/>
  <c r="E163" i="3"/>
  <c r="E101" i="3"/>
  <c r="E138" i="3"/>
  <c r="E59" i="3"/>
  <c r="E149" i="3"/>
  <c r="E110" i="3"/>
  <c r="E60" i="3"/>
  <c r="E109" i="3"/>
  <c r="E128" i="3"/>
  <c r="E26" i="3"/>
  <c r="E72" i="3"/>
  <c r="E22" i="3"/>
  <c r="E49" i="3"/>
  <c r="E94" i="3"/>
  <c r="E159" i="3"/>
  <c r="E25" i="3"/>
  <c r="E117" i="3"/>
  <c r="E62" i="3"/>
  <c r="E50" i="3"/>
  <c r="E31" i="3"/>
  <c r="E99" i="3"/>
  <c r="E68" i="3"/>
  <c r="E105" i="3"/>
  <c r="E152" i="3"/>
  <c r="E10" i="3"/>
  <c r="E21" i="3"/>
  <c r="E38" i="3"/>
  <c r="E48" i="3"/>
  <c r="E145" i="3"/>
  <c r="E108" i="3"/>
  <c r="E81" i="3"/>
  <c r="E61" i="3"/>
  <c r="E100" i="3"/>
  <c r="E127" i="3"/>
  <c r="E19" i="3"/>
  <c r="C9" i="2"/>
  <c r="F9" i="2" l="1"/>
  <c r="B44" i="2" s="1"/>
  <c r="B43" i="2"/>
  <c r="B33" i="2"/>
  <c r="B21" i="2"/>
  <c r="B24" i="2"/>
  <c r="I11" i="2"/>
  <c r="I12" i="2"/>
  <c r="I13" i="2"/>
  <c r="C65" i="2"/>
  <c r="B17" i="2" l="1"/>
  <c r="B31" i="2"/>
  <c r="B39" i="2"/>
  <c r="B34" i="2"/>
  <c r="B25" i="2"/>
  <c r="B22" i="2"/>
  <c r="B5" i="2"/>
  <c r="C80" i="2"/>
  <c r="C94" i="2" s="1"/>
  <c r="G65" i="2"/>
  <c r="G80" i="2" s="1"/>
  <c r="G94" i="2" s="1"/>
  <c r="E64" i="2"/>
  <c r="D64" i="2"/>
  <c r="I14" i="2"/>
  <c r="C82" i="2"/>
  <c r="C68" i="2"/>
  <c r="C84" i="2"/>
  <c r="C71" i="2"/>
  <c r="C86" i="2" s="1"/>
  <c r="C67" i="2"/>
  <c r="C83" i="2"/>
  <c r="C69" i="2"/>
  <c r="D82" i="2" l="1"/>
  <c r="D84" i="2"/>
  <c r="D69" i="2"/>
  <c r="D83" i="2"/>
  <c r="D68" i="2"/>
  <c r="D67" i="2"/>
  <c r="E84" i="2"/>
  <c r="E83" i="2"/>
  <c r="E69" i="2"/>
  <c r="E67" i="2"/>
  <c r="E82" i="2"/>
  <c r="E68" i="2"/>
  <c r="E71" i="2"/>
  <c r="E86" i="2" s="1"/>
  <c r="C76" i="2"/>
  <c r="C91" i="2"/>
  <c r="D71" i="2"/>
  <c r="D86" i="2" s="1"/>
  <c r="D65" i="2"/>
  <c r="D80" i="2" s="1"/>
  <c r="D94" i="2" s="1"/>
  <c r="C90" i="2"/>
  <c r="E65" i="2"/>
  <c r="E80" i="2" s="1"/>
  <c r="E94" i="2" s="1"/>
  <c r="C89" i="2"/>
  <c r="C75" i="2"/>
  <c r="C74" i="2"/>
  <c r="C97" i="2"/>
  <c r="C96" i="2"/>
  <c r="C70" i="2"/>
  <c r="C85" i="2"/>
  <c r="C95" i="2"/>
  <c r="H65" i="2"/>
  <c r="H80" i="2" s="1"/>
  <c r="H94" i="2" s="1"/>
  <c r="G82" i="2"/>
  <c r="G68" i="2"/>
  <c r="G67" i="2"/>
  <c r="G83" i="2"/>
  <c r="G69" i="2"/>
  <c r="G84" i="2"/>
  <c r="G71" i="2"/>
  <c r="G86" i="2" s="1"/>
  <c r="D97" i="2" l="1"/>
  <c r="E95" i="2"/>
  <c r="D70" i="2"/>
  <c r="D91" i="2"/>
  <c r="E96" i="2"/>
  <c r="D96" i="2"/>
  <c r="D95" i="2"/>
  <c r="E97" i="2"/>
  <c r="E85" i="2"/>
  <c r="E70" i="2"/>
  <c r="E77" i="2" s="1"/>
  <c r="D85" i="2"/>
  <c r="D98" i="2" s="1"/>
  <c r="E75" i="2"/>
  <c r="E91" i="2"/>
  <c r="D90" i="2"/>
  <c r="E89" i="2"/>
  <c r="E90" i="2"/>
  <c r="D75" i="2"/>
  <c r="E74" i="2"/>
  <c r="E76" i="2"/>
  <c r="D89" i="2"/>
  <c r="D76" i="2"/>
  <c r="G89" i="2"/>
  <c r="G91" i="2"/>
  <c r="G90" i="2"/>
  <c r="D74" i="2"/>
  <c r="C92" i="2"/>
  <c r="C77" i="2"/>
  <c r="G74" i="2"/>
  <c r="G76" i="2"/>
  <c r="G75" i="2"/>
  <c r="G97" i="2"/>
  <c r="G95" i="2"/>
  <c r="G96" i="2"/>
  <c r="G85" i="2"/>
  <c r="H83" i="2"/>
  <c r="H69" i="2"/>
  <c r="H67" i="2"/>
  <c r="H82" i="2"/>
  <c r="H71" i="2"/>
  <c r="H86" i="2" s="1"/>
  <c r="H68" i="2"/>
  <c r="H84" i="2"/>
  <c r="G70" i="2"/>
  <c r="C98" i="2"/>
  <c r="D13" i="2" l="1"/>
  <c r="E98" i="2"/>
  <c r="F89" i="2"/>
  <c r="F90" i="2"/>
  <c r="F91" i="2"/>
  <c r="D92" i="2"/>
  <c r="F75" i="2"/>
  <c r="D11" i="2"/>
  <c r="C43" i="2" s="1"/>
  <c r="F74" i="2"/>
  <c r="E92" i="2"/>
  <c r="G92" i="2"/>
  <c r="F76" i="2"/>
  <c r="D12" i="2"/>
  <c r="D43" i="2" s="1"/>
  <c r="H89" i="2"/>
  <c r="G11" i="2" s="1"/>
  <c r="D77" i="2"/>
  <c r="F77" i="2" s="1"/>
  <c r="H75" i="2"/>
  <c r="F12" i="2" s="1"/>
  <c r="H91" i="2"/>
  <c r="G13" i="2" s="1"/>
  <c r="H90" i="2"/>
  <c r="G12" i="2" s="1"/>
  <c r="H76" i="2"/>
  <c r="F13" i="2" s="1"/>
  <c r="G77" i="2"/>
  <c r="H74" i="2"/>
  <c r="I74" i="2" s="1"/>
  <c r="H97" i="2"/>
  <c r="H95" i="2"/>
  <c r="G98" i="2"/>
  <c r="H96" i="2"/>
  <c r="H85" i="2"/>
  <c r="H70" i="2"/>
  <c r="C33" i="2" l="1"/>
  <c r="E43" i="2"/>
  <c r="F92" i="2"/>
  <c r="F98" i="2" s="1"/>
  <c r="I89" i="2"/>
  <c r="I91" i="2"/>
  <c r="I90" i="2"/>
  <c r="D14" i="2"/>
  <c r="C21" i="2"/>
  <c r="I75" i="2"/>
  <c r="I76" i="2"/>
  <c r="F32" i="2" s="1"/>
  <c r="H77" i="2"/>
  <c r="I77" i="2" s="1"/>
  <c r="F11" i="2"/>
  <c r="C25" i="2" s="1"/>
  <c r="H92" i="2"/>
  <c r="I92" i="2" s="1"/>
  <c r="C44" i="2"/>
  <c r="H12" i="2"/>
  <c r="D44" i="2"/>
  <c r="C34" i="2"/>
  <c r="E44" i="2"/>
  <c r="H13" i="2"/>
  <c r="H98" i="2"/>
  <c r="F14" i="2" l="1"/>
  <c r="I98" i="2"/>
  <c r="C22" i="2"/>
  <c r="D21" i="2" s="1"/>
  <c r="E22" i="2" s="1"/>
  <c r="F18" i="2" s="1"/>
  <c r="H11" i="2"/>
  <c r="G14" i="2"/>
  <c r="H14" i="2" l="1"/>
  <c r="C13" i="2"/>
  <c r="E13" i="2" s="1"/>
  <c r="C11" i="2"/>
  <c r="C24" i="2" s="1"/>
  <c r="D24" i="2" s="1"/>
  <c r="E25" i="2" s="1"/>
  <c r="C12" i="2"/>
  <c r="E12" i="2" s="1"/>
  <c r="E11" i="2" l="1"/>
  <c r="C14" i="2"/>
  <c r="E14" i="2" l="1"/>
  <c r="B47" i="2" s="1"/>
</calcChain>
</file>

<file path=xl/sharedStrings.xml><?xml version="1.0" encoding="utf-8"?>
<sst xmlns="http://schemas.openxmlformats.org/spreadsheetml/2006/main" count="3464" uniqueCount="1082">
  <si>
    <t>2014-15 Revenue Spending Power estimates PER HEAD</t>
  </si>
  <si>
    <t>2013-14</t>
  </si>
  <si>
    <t>2014-15</t>
  </si>
  <si>
    <t>Local Authority</t>
  </si>
  <si>
    <t>Population</t>
  </si>
  <si>
    <t>2013-14 Council Tax Requirement excluding parish precepts</t>
  </si>
  <si>
    <t>Start-up Funding Assessment (adjusted) 2013-14</t>
  </si>
  <si>
    <r>
      <t>minus Council Tax Support Funding to Parishes 2013-14</t>
    </r>
    <r>
      <rPr>
        <vertAlign val="superscript"/>
        <sz val="10"/>
        <rFont val="Arial"/>
        <family val="2"/>
      </rPr>
      <t>1</t>
    </r>
  </si>
  <si>
    <t>Adjusted SFA</t>
  </si>
  <si>
    <t>Government funded Spending Power</t>
  </si>
  <si>
    <t>Estimated 2013-14 Revenue Spending Power</t>
  </si>
  <si>
    <r>
      <t>Estimated 2014-15 Council Tax Requirement excluding parish precepts</t>
    </r>
    <r>
      <rPr>
        <vertAlign val="superscript"/>
        <sz val="10"/>
        <rFont val="Arial"/>
        <family val="2"/>
      </rPr>
      <t>3</t>
    </r>
  </si>
  <si>
    <t>Settlement Funding Assessment 2014-15</t>
  </si>
  <si>
    <r>
      <t>Settlement Funding Assessment: Adjustment 2014-15</t>
    </r>
    <r>
      <rPr>
        <vertAlign val="superscript"/>
        <sz val="10"/>
        <rFont val="Arial"/>
        <family val="2"/>
      </rPr>
      <t>4</t>
    </r>
  </si>
  <si>
    <t xml:space="preserve">Estimated 2014-15 Revenue Spending Power </t>
  </si>
  <si>
    <t>£m</t>
  </si>
  <si>
    <t>England</t>
  </si>
  <si>
    <t>England except the GLA</t>
  </si>
  <si>
    <t>Greater London Authority</t>
  </si>
  <si>
    <t>Adur</t>
  </si>
  <si>
    <t>Allerdale</t>
  </si>
  <si>
    <t>Amber Valley</t>
  </si>
  <si>
    <t>Arun</t>
  </si>
  <si>
    <t>Ashfield</t>
  </si>
  <si>
    <t>Ashford</t>
  </si>
  <si>
    <t>Avon Fire Authority</t>
  </si>
  <si>
    <t>Aylesbury Vale</t>
  </si>
  <si>
    <t>Babergh</t>
  </si>
  <si>
    <t>Barking and Dagenham</t>
  </si>
  <si>
    <t>Barnet</t>
  </si>
  <si>
    <t>Barnsley</t>
  </si>
  <si>
    <t>Barrow-in-Furness</t>
  </si>
  <si>
    <t>Basildon</t>
  </si>
  <si>
    <t>Basingstoke and Deane</t>
  </si>
  <si>
    <t>Bassetlaw</t>
  </si>
  <si>
    <t>Bath &amp; North East Somerset</t>
  </si>
  <si>
    <t>Bedford</t>
  </si>
  <si>
    <t>Bedfordshire Fire Authority</t>
  </si>
  <si>
    <t>Berkshire Fire Authority</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</si>
  <si>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</si>
  <si>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</si>
  <si>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</si>
  <si>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</si>
  <si>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</si>
  <si>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</si>
  <si>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</si>
  <si>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</si>
  <si>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</si>
  <si>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</si>
  <si>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</si>
  <si>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</si>
  <si>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</si>
  <si>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</si>
  <si>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</si>
  <si>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</si>
  <si>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</si>
  <si>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</si>
  <si>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Bromley</t>
  </si>
  <si>
    <t>Bromsgrove</t>
  </si>
  <si>
    <t>Broxbourne</t>
  </si>
  <si>
    <t>Broxtowe</t>
  </si>
  <si>
    <t>Buckinghamshire</t>
  </si>
  <si>
    <t>Buckinghamshire Fire Authority</t>
  </si>
  <si>
    <t>Burnley</t>
  </si>
  <si>
    <t>Bury</t>
  </si>
  <si>
    <t>Calderdale</t>
  </si>
  <si>
    <t>Cambridge</t>
  </si>
  <si>
    <t>Cambridgeshire</t>
  </si>
  <si>
    <t>Cambridgeshire Fire Authority</t>
  </si>
  <si>
    <t>Camden</t>
  </si>
  <si>
    <t>Cannock Chase</t>
  </si>
  <si>
    <t>Canterbury</t>
  </si>
  <si>
    <t>Carlisle</t>
  </si>
  <si>
    <t>Castle Point</t>
  </si>
  <si>
    <t>Central Bedfordshire</t>
  </si>
  <si>
    <t>Charnwood</t>
  </si>
  <si>
    <t>Chelmsford</t>
  </si>
  <si>
    <t>Cheltenham</t>
  </si>
  <si>
    <t>Cherwell</t>
  </si>
  <si>
    <t>Cheshire East</t>
  </si>
  <si>
    <t>Cheshire Fire Authority</t>
  </si>
  <si>
    <t>Chesterfield</t>
  </si>
  <si>
    <t>Chichester</t>
  </si>
  <si>
    <t>Chiltern</t>
  </si>
  <si>
    <t>Chorley</t>
  </si>
  <si>
    <t>Christchurch</t>
  </si>
  <si>
    <t>City of London</t>
  </si>
  <si>
    <t>Cleveland Fire Authority</t>
  </si>
  <si>
    <t>Colchester</t>
  </si>
  <si>
    <t>Copeland</t>
  </si>
  <si>
    <t>Corby</t>
  </si>
  <si>
    <t>Cornwall</t>
  </si>
  <si>
    <t>Cotswold</t>
  </si>
  <si>
    <t>Coventry</t>
  </si>
  <si>
    <t>Craven</t>
  </si>
  <si>
    <t>Crawley</t>
  </si>
  <si>
    <t>Croydon</t>
  </si>
  <si>
    <t>Cumbria</t>
  </si>
  <si>
    <t>Dacorum</t>
  </si>
  <si>
    <t>Darlington</t>
  </si>
  <si>
    <t>Dartford</t>
  </si>
  <si>
    <t>Daventry</t>
  </si>
  <si>
    <t>Derby</t>
  </si>
  <si>
    <t>Derbyshire</t>
  </si>
  <si>
    <t>Derbyshire Dales</t>
  </si>
  <si>
    <t>Derbyshire Fire Authority</t>
  </si>
  <si>
    <t>Devon</t>
  </si>
  <si>
    <t>Devon &amp; Somerset Fire Authority</t>
  </si>
  <si>
    <t>Doncaster</t>
  </si>
  <si>
    <t>Dorset</t>
  </si>
  <si>
    <t>Dorset Fire Authority</t>
  </si>
  <si>
    <t>Dover</t>
  </si>
  <si>
    <t>Dudley</t>
  </si>
  <si>
    <t>Durham</t>
  </si>
  <si>
    <t>Durham Fire Authority</t>
  </si>
  <si>
    <t>Ealing</t>
  </si>
  <si>
    <t>East Cambridgeshire</t>
  </si>
  <si>
    <t>East Devon</t>
  </si>
  <si>
    <t>East Dorset</t>
  </si>
  <si>
    <t>East Hampshire</t>
  </si>
  <si>
    <t>East Hertfordshire</t>
  </si>
  <si>
    <t>East Lindsey</t>
  </si>
  <si>
    <t>East Northamptonshire</t>
  </si>
  <si>
    <t>East Riding of Yorkshire</t>
  </si>
  <si>
    <t>East Staffordshire</t>
  </si>
  <si>
    <t>East Sussex</t>
  </si>
  <si>
    <t>East Sussex Fire Authority</t>
  </si>
  <si>
    <t>Eastbourne</t>
  </si>
  <si>
    <t>Eastleigh</t>
  </si>
  <si>
    <t>Eden</t>
  </si>
  <si>
    <t>Elmbridge</t>
  </si>
  <si>
    <t>Enfield</t>
  </si>
  <si>
    <t>Epping Forest</t>
  </si>
  <si>
    <t>Epsom and Ewell</t>
  </si>
  <si>
    <t>Erewash</t>
  </si>
  <si>
    <t>Essex</t>
  </si>
  <si>
    <t>Essex Fire Authority</t>
  </si>
  <si>
    <t>Exeter</t>
  </si>
  <si>
    <t>Fareham</t>
  </si>
  <si>
    <t>Fenland</t>
  </si>
  <si>
    <t>Forest Heath</t>
  </si>
  <si>
    <t>Forest of Dean</t>
  </si>
  <si>
    <t>Fylde</t>
  </si>
  <si>
    <t>Gateshead</t>
  </si>
  <si>
    <t>Gedling</t>
  </si>
  <si>
    <t>Gloucester</t>
  </si>
  <si>
    <t>Gloucestershire</t>
  </si>
  <si>
    <t>Gosport</t>
  </si>
  <si>
    <t>Gravesham</t>
  </si>
  <si>
    <t>Great Yarmouth</t>
  </si>
  <si>
    <t>Greater Manchester Fire</t>
  </si>
  <si>
    <t>Greenwich</t>
  </si>
  <si>
    <t>Guildford</t>
  </si>
  <si>
    <t>Hackney</t>
  </si>
  <si>
    <t>Halton</t>
  </si>
  <si>
    <t>Hambleton</t>
  </si>
  <si>
    <t>Hammersmith and Fulham</t>
  </si>
  <si>
    <t>Hampshire</t>
  </si>
  <si>
    <t>Hampshire Fire Authority</t>
  </si>
  <si>
    <t>Harborough</t>
  </si>
  <si>
    <t>Haringey</t>
  </si>
  <si>
    <t>Harlow</t>
  </si>
  <si>
    <t>Harrogate</t>
  </si>
  <si>
    <t>Harrow</t>
  </si>
  <si>
    <t>Hart</t>
  </si>
  <si>
    <t>Hartlepool</t>
  </si>
  <si>
    <t>Hastings</t>
  </si>
  <si>
    <t>Havant</t>
  </si>
  <si>
    <t>Havering</t>
  </si>
  <si>
    <t>Hereford and Worcester Fire Authority</t>
  </si>
  <si>
    <t>Hertfordshire</t>
  </si>
  <si>
    <t>Hertsmere</t>
  </si>
  <si>
    <t>High Peak</t>
  </si>
  <si>
    <t>Hillingdon</t>
  </si>
  <si>
    <t>Hinckley and Bosworth</t>
  </si>
  <si>
    <t>Horsham</t>
  </si>
  <si>
    <t>Hounslow</t>
  </si>
  <si>
    <t>Humberside Fire Authority</t>
  </si>
  <si>
    <t>Huntingdonshire</t>
  </si>
  <si>
    <t>Hyndburn</t>
  </si>
  <si>
    <t>Ipswich</t>
  </si>
  <si>
    <t>Isle of Wight Council</t>
  </si>
  <si>
    <t>Isles of Scilly</t>
  </si>
  <si>
    <t>Islington</t>
  </si>
  <si>
    <t>Kensington and Chelsea</t>
  </si>
  <si>
    <t>Kent</t>
  </si>
  <si>
    <t>Kent Fire Authority</t>
  </si>
  <si>
    <t>Kettering</t>
  </si>
  <si>
    <t>King's Lynn and West Norfolk</t>
  </si>
  <si>
    <t>Kingston upon Hull</t>
  </si>
  <si>
    <t>Kingston upon Thames</t>
  </si>
  <si>
    <t>Kirklees</t>
  </si>
  <si>
    <t>Knowsley</t>
  </si>
  <si>
    <t>Lambeth</t>
  </si>
  <si>
    <t>Lancashire</t>
  </si>
  <si>
    <t>Lancashire Fire Authority</t>
  </si>
  <si>
    <t>Lancaster</t>
  </si>
  <si>
    <t>Leeds</t>
  </si>
  <si>
    <t>Leicester</t>
  </si>
  <si>
    <t>Leicestershire</t>
  </si>
  <si>
    <t>Leicestershire Fire Authority</t>
  </si>
  <si>
    <t>Lewes</t>
  </si>
  <si>
    <t>Lewisham</t>
  </si>
  <si>
    <t>Lichfield</t>
  </si>
  <si>
    <t>Lincoln</t>
  </si>
  <si>
    <t>Lincolnshire</t>
  </si>
  <si>
    <t>Liverpool</t>
  </si>
  <si>
    <t>Luton</t>
  </si>
  <si>
    <t>Maidstone</t>
  </si>
  <si>
    <t>Maldon</t>
  </si>
  <si>
    <t>Malvern Hills</t>
  </si>
  <si>
    <t>Manchester</t>
  </si>
  <si>
    <t>Mansfield</t>
  </si>
  <si>
    <t>Melton</t>
  </si>
  <si>
    <t>Mendip</t>
  </si>
  <si>
    <t>Merseyside Fire</t>
  </si>
  <si>
    <t>Merton</t>
  </si>
  <si>
    <t>Mid Devon</t>
  </si>
  <si>
    <t>Mid Suffolk</t>
  </si>
  <si>
    <t>Mid Sussex</t>
  </si>
  <si>
    <t>Milton Keynes</t>
  </si>
  <si>
    <t>Mole Valley</t>
  </si>
  <si>
    <t>New Forest</t>
  </si>
  <si>
    <t>Newark and Sherwood</t>
  </si>
  <si>
    <t>Newcastle upon Tyne</t>
  </si>
  <si>
    <t>Newcastle-under-Lyme</t>
  </si>
  <si>
    <t>Newham</t>
  </si>
  <si>
    <t>Norfolk</t>
  </si>
  <si>
    <t>North Devon</t>
  </si>
  <si>
    <t>North Dorset</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</si>
  <si>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</si>
  <si>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</si>
  <si>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</si>
  <si>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</si>
  <si>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</si>
  <si>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</si>
  <si>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</si>
  <si>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</si>
  <si>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</si>
  <si>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</si>
  <si>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 Yorkshire</t>
  </si>
  <si>
    <t>North Yorkshire Fire Authority</t>
  </si>
  <si>
    <t>Northampton</t>
  </si>
  <si>
    <t>Northamptonshire</t>
  </si>
  <si>
    <t>Northumberland</t>
  </si>
  <si>
    <t>Norwich</t>
  </si>
  <si>
    <t>Nottingham</t>
  </si>
  <si>
    <t>Nottinghamshire</t>
  </si>
  <si>
    <t>Nottinghamshire Fire Authority</t>
  </si>
  <si>
    <t>Nuneaton and Bedworth</t>
  </si>
  <si>
    <t>Oadby and Wigston</t>
  </si>
  <si>
    <t>Oldham</t>
  </si>
  <si>
    <t>Oxford</t>
  </si>
  <si>
    <t>Oxfordshire</t>
  </si>
  <si>
    <t>Pendle</t>
  </si>
  <si>
    <t>Peterborough</t>
  </si>
  <si>
    <t>Plymouth</t>
  </si>
  <si>
    <t>Poole</t>
  </si>
  <si>
    <t>Portsmouth</t>
  </si>
  <si>
    <t>Preston</t>
  </si>
  <si>
    <t>Purbeck</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</si>
  <si>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</si>
  <si>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</si>
  <si>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</si>
  <si>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</si>
  <si>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</si>
  <si>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</si>
  <si>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</si>
  <si>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</si>
  <si>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</si>
  <si>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</si>
  <si>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</si>
  <si>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</si>
  <si>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</si>
  <si>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</si>
  <si>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</si>
  <si>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</si>
  <si>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</si>
  <si>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</si>
  <si>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</si>
  <si>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</si>
  <si>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</si>
  <si>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</si>
  <si>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</si>
  <si>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</si>
  <si>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</si>
  <si>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</si>
  <si>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</si>
  <si>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</si>
  <si>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</si>
  <si>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Shropshire Fire Authority</t>
  </si>
  <si>
    <t>Slough</t>
  </si>
  <si>
    <t>Solihull</t>
  </si>
  <si>
    <t>Somerset</t>
  </si>
  <si>
    <t>South Bucks</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</si>
  <si>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</si>
  <si>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</si>
  <si>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</si>
  <si>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</si>
  <si>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</si>
  <si>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</si>
  <si>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</si>
  <si>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</si>
  <si>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</si>
  <si>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</si>
  <si>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</si>
  <si>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</si>
  <si>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</si>
  <si>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</si>
  <si>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t>
  </si>
  <si>
    <t>Southampton</t>
  </si>
  <si>
    <t>Southend-on-Sea</t>
  </si>
  <si>
    <t>Southwark</t>
  </si>
  <si>
    <t>Spelthorne</t>
  </si>
  <si>
    <t>St Albans</t>
  </si>
  <si>
    <t>St Edmundsbury</t>
  </si>
  <si>
    <t>St Helens</t>
  </si>
  <si>
    <t>Stafford</t>
  </si>
  <si>
    <t>Staffordshire</t>
  </si>
  <si>
    <t>Staffordshire Fire Authority</t>
  </si>
  <si>
    <t>Staffordshire Moorlands</t>
  </si>
  <si>
    <t>Stevenage</t>
  </si>
  <si>
    <t>Stockport</t>
  </si>
  <si>
    <t>Stockton-on-Tees</t>
  </si>
  <si>
    <t>Stoke-on-Trent</t>
  </si>
  <si>
    <t>Stratford-on-Avon</t>
  </si>
  <si>
    <t>Stroud</t>
  </si>
  <si>
    <t>Suffolk</t>
  </si>
  <si>
    <t>Suffolk Coastal</t>
  </si>
  <si>
    <t>Sunderland</t>
  </si>
  <si>
    <t>Surrey</t>
  </si>
  <si>
    <t>Surrey Heath</t>
  </si>
  <si>
    <t>Sutton</t>
  </si>
  <si>
    <t>Swale</t>
  </si>
  <si>
    <t>Swindon</t>
  </si>
  <si>
    <t>Tameside</t>
  </si>
  <si>
    <t>Tamworth</t>
  </si>
  <si>
    <t>Tandridge</t>
  </si>
  <si>
    <t>Taunton Deane</t>
  </si>
  <si>
    <t>Teignbridge</t>
  </si>
  <si>
    <t>Telford and the Wrekin</t>
  </si>
  <si>
    <t>Tendring</t>
  </si>
  <si>
    <t>Test Valley</t>
  </si>
  <si>
    <t>Tewkesbury</t>
  </si>
  <si>
    <t>Thanet</t>
  </si>
  <si>
    <t>Three Rivers</t>
  </si>
  <si>
    <t>Thurrock</t>
  </si>
  <si>
    <t>Tonbridge and Malling</t>
  </si>
  <si>
    <t>Torbay</t>
  </si>
  <si>
    <t>Torridge</t>
  </si>
  <si>
    <t>Tower Hamlets</t>
  </si>
  <si>
    <t>Trafford</t>
  </si>
  <si>
    <t>Tunbridge Wells</t>
  </si>
  <si>
    <t>Tyne and Wear Fire</t>
  </si>
  <si>
    <t>Uttlesford</t>
  </si>
  <si>
    <t>Vale of White Horse</t>
  </si>
  <si>
    <t>Wakefield</t>
  </si>
  <si>
    <t>Walsall</t>
  </si>
  <si>
    <t>Waltham Forest</t>
  </si>
  <si>
    <t>Wandsworth</t>
  </si>
  <si>
    <t>Warrington</t>
  </si>
  <si>
    <t>Warwick</t>
  </si>
  <si>
    <t>Warwickshire</t>
  </si>
  <si>
    <t>Watford</t>
  </si>
  <si>
    <t>Waveney</t>
  </si>
  <si>
    <t>Waverley</t>
  </si>
  <si>
    <t>Wealden</t>
  </si>
  <si>
    <t>Wellingborough</t>
  </si>
  <si>
    <t>Welwyn Hatfield</t>
  </si>
  <si>
    <t>West Berkshire</t>
  </si>
  <si>
    <t>West Devon</t>
  </si>
  <si>
    <t>West Dorset</t>
  </si>
  <si>
    <t>West Lancashire</t>
  </si>
  <si>
    <t>West Lindsey</t>
  </si>
  <si>
    <t>West Midlands Fire</t>
  </si>
  <si>
    <t>West Oxfordshire</t>
  </si>
  <si>
    <t>West Somerset</t>
  </si>
  <si>
    <t>West Sussex</t>
  </si>
  <si>
    <t>West Yorkshire Fire</t>
  </si>
  <si>
    <t>Westminster</t>
  </si>
  <si>
    <t>Weymouth and Portland</t>
  </si>
  <si>
    <t>Wigan</t>
  </si>
  <si>
    <t>Wiltshire</t>
  </si>
  <si>
    <t>Wiltshire Fire Authority</t>
  </si>
  <si>
    <t>Winchester</t>
  </si>
  <si>
    <t>Windsor and Maidenhead</t>
  </si>
  <si>
    <t>Wirral</t>
  </si>
  <si>
    <t>Woking</t>
  </si>
  <si>
    <t>Wokingham</t>
  </si>
  <si>
    <t>Wolverhampton</t>
  </si>
  <si>
    <t>Worcester</t>
  </si>
  <si>
    <t>Worcestershire</t>
  </si>
  <si>
    <t>Worthing</t>
  </si>
  <si>
    <t>Wychavon</t>
  </si>
  <si>
    <t>Wycombe</t>
  </si>
  <si>
    <t>Wyre</t>
  </si>
  <si>
    <t>Wyre Forest</t>
  </si>
  <si>
    <t>York</t>
  </si>
  <si>
    <t>minus Council Tax Support Funding to Parishes 2013-141</t>
  </si>
  <si>
    <t>Estimated 2014-15 Council Tax Requirement excluding parish precepts3</t>
  </si>
  <si>
    <t>Settlement Funding Assessment: Adjustment 2014-154</t>
  </si>
  <si>
    <t>GLA - Fire Authority</t>
  </si>
  <si>
    <t>Medway</t>
  </si>
  <si>
    <t>MP:</t>
  </si>
  <si>
    <t>Settlement Funding Assessment</t>
  </si>
  <si>
    <t>Other Grants</t>
  </si>
  <si>
    <t>Spending Power</t>
  </si>
  <si>
    <t>2013/14</t>
  </si>
  <si>
    <t>2014/15</t>
  </si>
  <si>
    <t>Change</t>
  </si>
  <si>
    <t>Aidan Burley</t>
  </si>
  <si>
    <t>Alan Beith</t>
  </si>
  <si>
    <t>Alan Duncan</t>
  </si>
  <si>
    <t>Alan Haselhurst</t>
  </si>
  <si>
    <t>Alan Johnson</t>
  </si>
  <si>
    <t>Kingston Upon Hull</t>
  </si>
  <si>
    <t>Alex Cunningham</t>
  </si>
  <si>
    <t>Alistair Burt</t>
  </si>
  <si>
    <t>Alok Sharma</t>
  </si>
  <si>
    <t>Amber Rudd</t>
  </si>
  <si>
    <t>Andrew Bingham</t>
  </si>
  <si>
    <t>Andrew Bridgen</t>
  </si>
  <si>
    <t>Andrew George</t>
  </si>
  <si>
    <t>Andrew Griffiths</t>
  </si>
  <si>
    <t>Andrew Jones</t>
  </si>
  <si>
    <t>Andrew Lansley</t>
  </si>
  <si>
    <t>Andrew Miller</t>
  </si>
  <si>
    <t>Cheshire West &amp; Chester</t>
  </si>
  <si>
    <t>Andrew Murrison</t>
  </si>
  <si>
    <t>Andrew Percy</t>
  </si>
  <si>
    <t>Andrew Selous</t>
  </si>
  <si>
    <t>Andrew Turner</t>
  </si>
  <si>
    <t>Andrew Tyrie</t>
  </si>
  <si>
    <t>Anne Main</t>
  </si>
  <si>
    <t>Anne McIntosh</t>
  </si>
  <si>
    <t>Anne Milton</t>
  </si>
  <si>
    <t>Anne-Marie Morris</t>
  </si>
  <si>
    <t>Annette Brooke</t>
  </si>
  <si>
    <t>Ben Wallace</t>
  </si>
  <si>
    <t>Bernard Jenkin</t>
  </si>
  <si>
    <t>Bill Cash</t>
  </si>
  <si>
    <t>Bill Wiggin</t>
  </si>
  <si>
    <t>Herefordshire</t>
  </si>
  <si>
    <t>Brandon Lewis</t>
  </si>
  <si>
    <t>Brian Binley</t>
  </si>
  <si>
    <t>Brooks Newmark</t>
  </si>
  <si>
    <t>Caroline Nokes</t>
  </si>
  <si>
    <t>Charles Hendry</t>
  </si>
  <si>
    <t>Charlie Elphicke</t>
  </si>
  <si>
    <t>Cheryl Gillan</t>
  </si>
  <si>
    <t>Chloe Smith</t>
  </si>
  <si>
    <t>Chris Grayling</t>
  </si>
  <si>
    <t>Chris Heaton-Harris</t>
  </si>
  <si>
    <t>Chris Huhne</t>
  </si>
  <si>
    <t>Chris White</t>
  </si>
  <si>
    <t>Christopher Chope</t>
  </si>
  <si>
    <t>Christopher John Pincher</t>
  </si>
  <si>
    <t>Damian Hinds</t>
  </si>
  <si>
    <t>Damian Howard Green</t>
  </si>
  <si>
    <t>Damian Noel Thomas Collins</t>
  </si>
  <si>
    <t>Dan Byles</t>
  </si>
  <si>
    <t>Daniel Kawczynski</t>
  </si>
  <si>
    <t>Daniel Poulter</t>
  </si>
  <si>
    <t>David Cameron</t>
  </si>
  <si>
    <t>David Gauke</t>
  </si>
  <si>
    <t>David Heath</t>
  </si>
  <si>
    <t>David Lidington</t>
  </si>
  <si>
    <t>David Morris</t>
  </si>
  <si>
    <t>David Ruffley</t>
  </si>
  <si>
    <t>David Rutley</t>
  </si>
  <si>
    <t>David Tredinnick</t>
  </si>
  <si>
    <t>Dennis Skinner</t>
  </si>
  <si>
    <t>Desmond Swayne</t>
  </si>
  <si>
    <t>Dominic Grieve</t>
  </si>
  <si>
    <t>Don Foster</t>
  </si>
  <si>
    <t>Ed Vaizey</t>
  </si>
  <si>
    <t>Edward Leigh</t>
  </si>
  <si>
    <t>Eleanor Laing</t>
  </si>
  <si>
    <t>Elizabeth Truss</t>
  </si>
  <si>
    <t>Eric Pickles</t>
  </si>
  <si>
    <t>Francis Maude</t>
  </si>
  <si>
    <t>Gareth Johnson</t>
  </si>
  <si>
    <t>Gary Streeter</t>
  </si>
  <si>
    <t>Geoffrey Clifton-Brown</t>
  </si>
  <si>
    <t>Geoffrey Cox</t>
  </si>
  <si>
    <t>George Freeman</t>
  </si>
  <si>
    <t>George Young</t>
  </si>
  <si>
    <t>Gerald Howarth</t>
  </si>
  <si>
    <t>Gordon Henderson</t>
  </si>
  <si>
    <t>Greg Clark</t>
  </si>
  <si>
    <t>Harriett Baldwin</t>
  </si>
  <si>
    <t xml:space="preserve">Heather Wheeler </t>
  </si>
  <si>
    <t>Helen Grant</t>
  </si>
  <si>
    <t>Hugo Swire</t>
  </si>
  <si>
    <t>Ian Liddell-Grainger</t>
  </si>
  <si>
    <t>Ian Swales</t>
  </si>
  <si>
    <t>Middlesborough</t>
  </si>
  <si>
    <t>James Clappison</t>
  </si>
  <si>
    <t>James Paice</t>
  </si>
  <si>
    <t>Jamie Reed</t>
  </si>
  <si>
    <t>Jeremy Browne</t>
  </si>
  <si>
    <t xml:space="preserve">Jeremy Wright </t>
  </si>
  <si>
    <t>Jesse Norman</t>
  </si>
  <si>
    <t>Joan Walley</t>
  </si>
  <si>
    <t>John Hayes</t>
  </si>
  <si>
    <t>John Henry Hayes</t>
  </si>
  <si>
    <t>John Mann</t>
  </si>
  <si>
    <t>John Penrose</t>
  </si>
  <si>
    <t>John Stanley</t>
  </si>
  <si>
    <t>John Stevenson</t>
  </si>
  <si>
    <t>John Whittingdale</t>
  </si>
  <si>
    <t>John Woodcock</t>
  </si>
  <si>
    <t>Jonathan Djanogly</t>
  </si>
  <si>
    <t>Julian Smith</t>
  </si>
  <si>
    <t>Karl McCartney</t>
  </si>
  <si>
    <t>Keith Simpson</t>
  </si>
  <si>
    <t>Kenneth Clarke</t>
  </si>
  <si>
    <t>Laurence Robertson</t>
  </si>
  <si>
    <t>Lindsay Hoyle</t>
  </si>
  <si>
    <t>Lorraine Fullbrook</t>
  </si>
  <si>
    <t>Louise Mensch</t>
  </si>
  <si>
    <t>Mark Garnier</t>
  </si>
  <si>
    <t>Mark Harper</t>
  </si>
  <si>
    <t>Mark Menzies</t>
  </si>
  <si>
    <t>Mark Simmonds</t>
  </si>
  <si>
    <t>Mark Spencer</t>
  </si>
  <si>
    <t>Martin Vickers</t>
  </si>
  <si>
    <t>Matthew Hancock</t>
  </si>
  <si>
    <t>Mel Stride</t>
  </si>
  <si>
    <t xml:space="preserve">Michael Mark Prisk </t>
  </si>
  <si>
    <t>Nick Harvey</t>
  </si>
  <si>
    <t>Nigel Adams</t>
  </si>
  <si>
    <t>Nigel Evans</t>
  </si>
  <si>
    <t>Nigel Mills</t>
  </si>
  <si>
    <t>Norman Baker</t>
  </si>
  <si>
    <t>Oliver Heald</t>
  </si>
  <si>
    <t>Oliver Letwin</t>
  </si>
  <si>
    <t>Patrick McLoughlin</t>
  </si>
  <si>
    <t xml:space="preserve">Peter Aldous </t>
  </si>
  <si>
    <t>Peter Bone</t>
  </si>
  <si>
    <t>Philip Hollobone</t>
  </si>
  <si>
    <t xml:space="preserve">Richard Fuller </t>
  </si>
  <si>
    <t>Robert Walter</t>
  </si>
  <si>
    <t>Roger Hollingworth</t>
  </si>
  <si>
    <t>Rory Stewart</t>
  </si>
  <si>
    <t>Sam Gyimah</t>
  </si>
  <si>
    <t>Stephen Barclay</t>
  </si>
  <si>
    <t>Steve Brine</t>
  </si>
  <si>
    <t>Tim Yeo</t>
  </si>
  <si>
    <t>William Hague</t>
  </si>
  <si>
    <t>2014-15 Revenue Spending Power estimates</t>
  </si>
  <si>
    <t>GLA</t>
  </si>
  <si>
    <t>R570</t>
  </si>
  <si>
    <t>SD</t>
  </si>
  <si>
    <t>PU</t>
  </si>
  <si>
    <t>S</t>
  </si>
  <si>
    <t>R285</t>
  </si>
  <si>
    <t>PR</t>
  </si>
  <si>
    <t>R</t>
  </si>
  <si>
    <t>R46</t>
  </si>
  <si>
    <t>SR</t>
  </si>
  <si>
    <t>R52</t>
  </si>
  <si>
    <t>R286</t>
  </si>
  <si>
    <t>R229</t>
  </si>
  <si>
    <t>R157</t>
  </si>
  <si>
    <t>SFIR</t>
  </si>
  <si>
    <t>Fir</t>
  </si>
  <si>
    <t>F</t>
  </si>
  <si>
    <t>R950</t>
  </si>
  <si>
    <t>R17</t>
  </si>
  <si>
    <t>R262</t>
  </si>
  <si>
    <t>OLB</t>
  </si>
  <si>
    <t>U</t>
  </si>
  <si>
    <t>R383</t>
  </si>
  <si>
    <t>R384</t>
  </si>
  <si>
    <t>MD</t>
  </si>
  <si>
    <t>R349</t>
  </si>
  <si>
    <t>R47</t>
  </si>
  <si>
    <t>R94</t>
  </si>
  <si>
    <t>R114</t>
  </si>
  <si>
    <t>R230</t>
  </si>
  <si>
    <t>UNITARY</t>
  </si>
  <si>
    <t>R602</t>
  </si>
  <si>
    <t>R679</t>
  </si>
  <si>
    <t>R954</t>
  </si>
  <si>
    <t>R964</t>
  </si>
  <si>
    <t>R385</t>
  </si>
  <si>
    <t>R358</t>
  </si>
  <si>
    <t>R185</t>
  </si>
  <si>
    <t>R659</t>
  </si>
  <si>
    <t>R660</t>
  </si>
  <si>
    <t>R53</t>
  </si>
  <si>
    <t>R334</t>
  </si>
  <si>
    <t>R194</t>
  </si>
  <si>
    <t>R622</t>
  </si>
  <si>
    <t>R642</t>
  </si>
  <si>
    <t>R365</t>
  </si>
  <si>
    <t>R95</t>
  </si>
  <si>
    <t>R201</t>
  </si>
  <si>
    <t>R386</t>
  </si>
  <si>
    <t>R96</t>
  </si>
  <si>
    <t>R625</t>
  </si>
  <si>
    <t>R603</t>
  </si>
  <si>
    <t>R202</t>
  </si>
  <si>
    <t>R387</t>
  </si>
  <si>
    <t>R127</t>
  </si>
  <si>
    <t>R136</t>
  </si>
  <si>
    <t>R231</t>
  </si>
  <si>
    <t>SC</t>
  </si>
  <si>
    <t>R633</t>
  </si>
  <si>
    <t>R955</t>
  </si>
  <si>
    <t>R173</t>
  </si>
  <si>
    <t>R335</t>
  </si>
  <si>
    <t>R366</t>
  </si>
  <si>
    <t>R22</t>
  </si>
  <si>
    <t>R663</t>
  </si>
  <si>
    <t>R965</t>
  </si>
  <si>
    <t>ILB</t>
  </si>
  <si>
    <t>R371</t>
  </si>
  <si>
    <t>R253</t>
  </si>
  <si>
    <t>R158</t>
  </si>
  <si>
    <t>R48</t>
  </si>
  <si>
    <t>R97</t>
  </si>
  <si>
    <t>R680</t>
  </si>
  <si>
    <t>R186</t>
  </si>
  <si>
    <t>R98</t>
  </si>
  <si>
    <t>R108</t>
  </si>
  <si>
    <t>R237</t>
  </si>
  <si>
    <t>R677</t>
  </si>
  <si>
    <t>R966</t>
  </si>
  <si>
    <t>R678</t>
  </si>
  <si>
    <t>R54</t>
  </si>
  <si>
    <t>R287</t>
  </si>
  <si>
    <t>R19</t>
  </si>
  <si>
    <t>R174</t>
  </si>
  <si>
    <t>R72</t>
  </si>
  <si>
    <t>CITY</t>
  </si>
  <si>
    <t>R370</t>
  </si>
  <si>
    <t>R951</t>
  </si>
  <si>
    <t>R99</t>
  </si>
  <si>
    <t>R49</t>
  </si>
  <si>
    <t>R208</t>
  </si>
  <si>
    <t>R672</t>
  </si>
  <si>
    <t>R109</t>
  </si>
  <si>
    <t>R359</t>
  </si>
  <si>
    <t>R221</t>
  </si>
  <si>
    <t>R288</t>
  </si>
  <si>
    <t>R388</t>
  </si>
  <si>
    <t>R412</t>
  </si>
  <si>
    <t>R137</t>
  </si>
  <si>
    <t>R624</t>
  </si>
  <si>
    <t>R159</t>
  </si>
  <si>
    <t>R209</t>
  </si>
  <si>
    <t>R621</t>
  </si>
  <si>
    <t>R634</t>
  </si>
  <si>
    <t>R60</t>
  </si>
  <si>
    <t>R956</t>
  </si>
  <si>
    <t>R665</t>
  </si>
  <si>
    <t>R751</t>
  </si>
  <si>
    <t>R350</t>
  </si>
  <si>
    <t>R635</t>
  </si>
  <si>
    <t>R957</t>
  </si>
  <si>
    <t>R160</t>
  </si>
  <si>
    <t>R360</t>
  </si>
  <si>
    <t>R673</t>
  </si>
  <si>
    <t>R958</t>
  </si>
  <si>
    <t>R389</t>
  </si>
  <si>
    <t>R23</t>
  </si>
  <si>
    <t>R61</t>
  </si>
  <si>
    <t>R78</t>
  </si>
  <si>
    <t>R115</t>
  </si>
  <si>
    <t>R138</t>
  </si>
  <si>
    <t>R195</t>
  </si>
  <si>
    <t>R210</t>
  </si>
  <si>
    <t>R610</t>
  </si>
  <si>
    <t>R254</t>
  </si>
  <si>
    <t>R637</t>
  </si>
  <si>
    <t>R959</t>
  </si>
  <si>
    <t>R88</t>
  </si>
  <si>
    <t>R116</t>
  </si>
  <si>
    <t>R50</t>
  </si>
  <si>
    <t>R269</t>
  </si>
  <si>
    <t>R390</t>
  </si>
  <si>
    <t>R100</t>
  </si>
  <si>
    <t>R270</t>
  </si>
  <si>
    <t>R56</t>
  </si>
  <si>
    <t>R666</t>
  </si>
  <si>
    <t>R968</t>
  </si>
  <si>
    <t>R62</t>
  </si>
  <si>
    <t>R117</t>
  </si>
  <si>
    <t>R24</t>
  </si>
  <si>
    <t>R263</t>
  </si>
  <si>
    <t>R110</t>
  </si>
  <si>
    <t>R175</t>
  </si>
  <si>
    <t>R353</t>
  </si>
  <si>
    <t>R232</t>
  </si>
  <si>
    <t>R111</t>
  </si>
  <si>
    <t>R419</t>
  </si>
  <si>
    <t>R118</t>
  </si>
  <si>
    <t>R162</t>
  </si>
  <si>
    <t>R203</t>
  </si>
  <si>
    <t>FIR</t>
  </si>
  <si>
    <t>R301</t>
  </si>
  <si>
    <t>R372</t>
  </si>
  <si>
    <t>R271</t>
  </si>
  <si>
    <t>R373</t>
  </si>
  <si>
    <t>R650</t>
  </si>
  <si>
    <t>R222</t>
  </si>
  <si>
    <t>R374</t>
  </si>
  <si>
    <t>R638</t>
  </si>
  <si>
    <t>R960</t>
  </si>
  <si>
    <t>R187</t>
  </si>
  <si>
    <t>R391</t>
  </si>
  <si>
    <t>R101</t>
  </si>
  <si>
    <t>R614</t>
  </si>
  <si>
    <t>R392</t>
  </si>
  <si>
    <t>R119</t>
  </si>
  <si>
    <t>R606</t>
  </si>
  <si>
    <t>R89</t>
  </si>
  <si>
    <t>R120</t>
  </si>
  <si>
    <t>R393</t>
  </si>
  <si>
    <t>R969</t>
  </si>
  <si>
    <t>R656</t>
  </si>
  <si>
    <t>R422</t>
  </si>
  <si>
    <t>R139</t>
  </si>
  <si>
    <t>R57</t>
  </si>
  <si>
    <t>R394</t>
  </si>
  <si>
    <t>R188</t>
  </si>
  <si>
    <t>R289</t>
  </si>
  <si>
    <t>R395</t>
  </si>
  <si>
    <t>R952</t>
  </si>
  <si>
    <t>R648</t>
  </si>
  <si>
    <t>R176</t>
  </si>
  <si>
    <t>R264</t>
  </si>
  <si>
    <t>R601</t>
  </si>
  <si>
    <t>SCILLY</t>
  </si>
  <si>
    <t>R403</t>
  </si>
  <si>
    <t>R375</t>
  </si>
  <si>
    <t>R376</t>
  </si>
  <si>
    <t>R667</t>
  </si>
  <si>
    <t>R970</t>
  </si>
  <si>
    <t>R211</t>
  </si>
  <si>
    <t>R207</t>
  </si>
  <si>
    <t>R611</t>
  </si>
  <si>
    <t>R396</t>
  </si>
  <si>
    <t>R367</t>
  </si>
  <si>
    <t>R344</t>
  </si>
  <si>
    <t>R377</t>
  </si>
  <si>
    <t>R668</t>
  </si>
  <si>
    <t>R971</t>
  </si>
  <si>
    <t>R177</t>
  </si>
  <si>
    <t>R368</t>
  </si>
  <si>
    <t>R628</t>
  </si>
  <si>
    <t>R639</t>
  </si>
  <si>
    <t>R961</t>
  </si>
  <si>
    <t>R91</t>
  </si>
  <si>
    <t>R378</t>
  </si>
  <si>
    <t>R255</t>
  </si>
  <si>
    <t>R196</t>
  </si>
  <si>
    <t>R428</t>
  </si>
  <si>
    <t>R345</t>
  </si>
  <si>
    <t>R619</t>
  </si>
  <si>
    <t>R163</t>
  </si>
  <si>
    <t>R102</t>
  </si>
  <si>
    <t>R657</t>
  </si>
  <si>
    <t>R336</t>
  </si>
  <si>
    <t>R233</t>
  </si>
  <si>
    <t>R658</t>
  </si>
  <si>
    <t>R190</t>
  </si>
  <si>
    <t>R248</t>
  </si>
  <si>
    <t>R302</t>
  </si>
  <si>
    <t>R397</t>
  </si>
  <si>
    <t>R67</t>
  </si>
  <si>
    <t>R265</t>
  </si>
  <si>
    <t>R290</t>
  </si>
  <si>
    <t>R607</t>
  </si>
  <si>
    <t>R620</t>
  </si>
  <si>
    <t>R272</t>
  </si>
  <si>
    <t>R121</t>
  </si>
  <si>
    <t>R234</t>
  </si>
  <si>
    <t>R354</t>
  </si>
  <si>
    <t>R256</t>
  </si>
  <si>
    <t>R398</t>
  </si>
  <si>
    <t>R429</t>
  </si>
  <si>
    <t>R63</t>
  </si>
  <si>
    <t>R73</t>
  </si>
  <si>
    <t>R58</t>
  </si>
  <si>
    <t>R612</t>
  </si>
  <si>
    <t>R140</t>
  </si>
  <si>
    <t>R197</t>
  </si>
  <si>
    <t>R613</t>
  </si>
  <si>
    <t>R204</t>
  </si>
  <si>
    <t>R605</t>
  </si>
  <si>
    <t>R355</t>
  </si>
  <si>
    <t>R280</t>
  </si>
  <si>
    <t>R191</t>
  </si>
  <si>
    <t>R618</t>
  </si>
  <si>
    <t>R953</t>
  </si>
  <si>
    <t>R212</t>
  </si>
  <si>
    <t>R430</t>
  </si>
  <si>
    <t>R674</t>
  </si>
  <si>
    <t>R205</t>
  </si>
  <si>
    <t>R661</t>
  </si>
  <si>
    <t>R669</t>
  </si>
  <si>
    <t>R972</t>
  </si>
  <si>
    <t>R281</t>
  </si>
  <si>
    <t>R192</t>
  </si>
  <si>
    <t>R337</t>
  </si>
  <si>
    <t>R238</t>
  </si>
  <si>
    <t>R434</t>
  </si>
  <si>
    <t>R178</t>
  </si>
  <si>
    <t>R649</t>
  </si>
  <si>
    <t>R652</t>
  </si>
  <si>
    <t>R623</t>
  </si>
  <si>
    <t>R626</t>
  </si>
  <si>
    <t>R179</t>
  </si>
  <si>
    <t>R75</t>
  </si>
  <si>
    <t>R644</t>
  </si>
  <si>
    <t>R399</t>
  </si>
  <si>
    <t>R608</t>
  </si>
  <si>
    <t>R131</t>
  </si>
  <si>
    <t>R273</t>
  </si>
  <si>
    <t>R180</t>
  </si>
  <si>
    <t>R400</t>
  </si>
  <si>
    <t>R224</t>
  </si>
  <si>
    <t>R338</t>
  </si>
  <si>
    <t>R103</t>
  </si>
  <si>
    <t>R181</t>
  </si>
  <si>
    <t>R92</t>
  </si>
  <si>
    <t>R351</t>
  </si>
  <si>
    <t>R282</t>
  </si>
  <si>
    <t>R274</t>
  </si>
  <si>
    <t>R236</t>
  </si>
  <si>
    <t>R123</t>
  </si>
  <si>
    <t>R629</t>
  </si>
  <si>
    <t>R615</t>
  </si>
  <si>
    <t>R339</t>
  </si>
  <si>
    <t>R361</t>
  </si>
  <si>
    <t>R226</t>
  </si>
  <si>
    <t>R249</t>
  </si>
  <si>
    <t>R347</t>
  </si>
  <si>
    <t>R616</t>
  </si>
  <si>
    <t>R165</t>
  </si>
  <si>
    <t>R352</t>
  </si>
  <si>
    <t>R166</t>
  </si>
  <si>
    <t>R675</t>
  </si>
  <si>
    <t>R973</t>
  </si>
  <si>
    <t>R645</t>
  </si>
  <si>
    <t>R362</t>
  </si>
  <si>
    <t>R436</t>
  </si>
  <si>
    <t>R18</t>
  </si>
  <si>
    <t>R27</t>
  </si>
  <si>
    <t>R59</t>
  </si>
  <si>
    <t>R604</t>
  </si>
  <si>
    <t>R65</t>
  </si>
  <si>
    <t>R198</t>
  </si>
  <si>
    <t>R199</t>
  </si>
  <si>
    <t>R51</t>
  </si>
  <si>
    <t>R206</t>
  </si>
  <si>
    <t>R213</t>
  </si>
  <si>
    <t>R239</t>
  </si>
  <si>
    <t>R182</t>
  </si>
  <si>
    <t>R252</t>
  </si>
  <si>
    <t>R257</t>
  </si>
  <si>
    <t>R356</t>
  </si>
  <si>
    <t>R303</t>
  </si>
  <si>
    <t xml:space="preserve">South Yorkshire Fire </t>
  </si>
  <si>
    <t>R627</t>
  </si>
  <si>
    <t>R654</t>
  </si>
  <si>
    <t>R379</t>
  </si>
  <si>
    <t>R275</t>
  </si>
  <si>
    <t>R141</t>
  </si>
  <si>
    <t>R266</t>
  </si>
  <si>
    <t>R346</t>
  </si>
  <si>
    <t>R258</t>
  </si>
  <si>
    <t>R640</t>
  </si>
  <si>
    <t>R962</t>
  </si>
  <si>
    <t>R259</t>
  </si>
  <si>
    <t>R142</t>
  </si>
  <si>
    <t>R340</t>
  </si>
  <si>
    <t>R609</t>
  </si>
  <si>
    <t>R630</t>
  </si>
  <si>
    <t>R283</t>
  </si>
  <si>
    <t>R112</t>
  </si>
  <si>
    <t>R438</t>
  </si>
  <si>
    <t>R267</t>
  </si>
  <si>
    <t>R357</t>
  </si>
  <si>
    <t>R439</t>
  </si>
  <si>
    <t>R276</t>
  </si>
  <si>
    <t>R401</t>
  </si>
  <si>
    <t>R167</t>
  </si>
  <si>
    <t>R631</t>
  </si>
  <si>
    <t>R341</t>
  </si>
  <si>
    <t>R261</t>
  </si>
  <si>
    <t>R277</t>
  </si>
  <si>
    <t>R250</t>
  </si>
  <si>
    <t>R66</t>
  </si>
  <si>
    <t>R662</t>
  </si>
  <si>
    <t>R105</t>
  </si>
  <si>
    <t>R125</t>
  </si>
  <si>
    <t>R113</t>
  </si>
  <si>
    <t>R168</t>
  </si>
  <si>
    <t>R143</t>
  </si>
  <si>
    <t>R655</t>
  </si>
  <si>
    <t>R169</t>
  </si>
  <si>
    <t>R653</t>
  </si>
  <si>
    <t>R69</t>
  </si>
  <si>
    <t>R380</t>
  </si>
  <si>
    <t>R342</t>
  </si>
  <si>
    <t>R170</t>
  </si>
  <si>
    <t>R304</t>
  </si>
  <si>
    <t>R107</t>
  </si>
  <si>
    <t>R240</t>
  </si>
  <si>
    <t>R369</t>
  </si>
  <si>
    <t>R363</t>
  </si>
  <si>
    <t>R402</t>
  </si>
  <si>
    <t>R381</t>
  </si>
  <si>
    <t>R651</t>
  </si>
  <si>
    <t>R284</t>
  </si>
  <si>
    <t>R440</t>
  </si>
  <si>
    <t>R144</t>
  </si>
  <si>
    <t>R268</t>
  </si>
  <si>
    <t>R278</t>
  </si>
  <si>
    <t>R93</t>
  </si>
  <si>
    <t>R214</t>
  </si>
  <si>
    <t>R145</t>
  </si>
  <si>
    <t>R643</t>
  </si>
  <si>
    <t>R70</t>
  </si>
  <si>
    <t>R76</t>
  </si>
  <si>
    <t>R183</t>
  </si>
  <si>
    <t>R200</t>
  </si>
  <si>
    <t>R305</t>
  </si>
  <si>
    <t>R241</t>
  </si>
  <si>
    <t>R251</t>
  </si>
  <si>
    <t>R441</t>
  </si>
  <si>
    <t>R306</t>
  </si>
  <si>
    <t>R382</t>
  </si>
  <si>
    <t>R77</t>
  </si>
  <si>
    <t>R343</t>
  </si>
  <si>
    <t>R676</t>
  </si>
  <si>
    <t>R963</t>
  </si>
  <si>
    <t>R126</t>
  </si>
  <si>
    <t>R646</t>
  </si>
  <si>
    <t>R348</t>
  </si>
  <si>
    <t>R279</t>
  </si>
  <si>
    <t>R647</t>
  </si>
  <si>
    <t>R364</t>
  </si>
  <si>
    <t>R133</t>
  </si>
  <si>
    <t>R671</t>
  </si>
  <si>
    <t>R291</t>
  </si>
  <si>
    <t>R134</t>
  </si>
  <si>
    <t>R21</t>
  </si>
  <si>
    <t>R184</t>
  </si>
  <si>
    <t>R135</t>
  </si>
  <si>
    <t>R617</t>
  </si>
  <si>
    <t>GLA - Fire</t>
  </si>
  <si>
    <t>Total</t>
  </si>
  <si>
    <t>Council Tax</t>
  </si>
  <si>
    <t>Change - 14/15 compared with 13/14</t>
  </si>
  <si>
    <t xml:space="preserve"> </t>
  </si>
  <si>
    <t>SFA</t>
  </si>
  <si>
    <t>Gap</t>
  </si>
  <si>
    <t>Analysis of Local Government Finance Settlement for 2014/15</t>
  </si>
  <si>
    <t>The 2014/15 Provisional Local Government Finance Settlement has done very little to address the significant disparity in Local Government funding between predominantly urban and rural areas. The Rural Services Network will continue to press the Government to reduce the fifty percent differential in Formula Grant acknowledged in 2013/14 by 10 percentage points over a five year period.</t>
  </si>
  <si>
    <t>BREAKDOWN OF                                        SPENDING POWER</t>
  </si>
  <si>
    <t>per head</t>
  </si>
  <si>
    <t>£ million</t>
  </si>
  <si>
    <t>The tables below show the exact figures for each of the areas shown in the graphs - these figures come from DCLG spreadsheets which are available at https://www.gov.uk/government/collections/provisional-local-government-finance-settlement-england-2014-to-2015</t>
  </si>
  <si>
    <t>How the figures are calculated</t>
  </si>
  <si>
    <t>Allerdale - Newcastle upon Tyne</t>
  </si>
  <si>
    <t>Ashford - Medway</t>
  </si>
  <si>
    <t>Aylesbury Vale - Milton Keynes</t>
  </si>
  <si>
    <t>Babergh - Southend-on-Sea</t>
  </si>
  <si>
    <t>Bassetlaw - Nottingham</t>
  </si>
  <si>
    <t>Bath &amp; North East Somerset - Bristol</t>
  </si>
  <si>
    <t>Boston - North East Lincolnshire</t>
  </si>
  <si>
    <t>Braintree - Thurrock</t>
  </si>
  <si>
    <t>Breckland - North East Lincolnshire</t>
  </si>
  <si>
    <t>Broadland - North East Lincolnshire</t>
  </si>
  <si>
    <t>Carlisle - Newcastle upon Tyne</t>
  </si>
  <si>
    <t>Cherwell - Reading</t>
  </si>
  <si>
    <t>Cheshire East - Liverpool</t>
  </si>
  <si>
    <t>Cheshire West &amp; Chester - Liverpool</t>
  </si>
  <si>
    <t>Chichester - Brighton &amp; Hove</t>
  </si>
  <si>
    <t>Copeland - Newcastle upon Tyne</t>
  </si>
  <si>
    <t>Cornwall - Plymouth</t>
  </si>
  <si>
    <t>Cotswold - Bristol</t>
  </si>
  <si>
    <t>Craven - Leeds</t>
  </si>
  <si>
    <t>Daventry - Milton Keynes</t>
  </si>
  <si>
    <t>Derbyshire Dales - Derby</t>
  </si>
  <si>
    <t>Dover - Medway</t>
  </si>
  <si>
    <t>Durham - Newcastle upon Tyne</t>
  </si>
  <si>
    <t>East Cambridgeshire - Peterborough</t>
  </si>
  <si>
    <t>East Devon - Plymouth</t>
  </si>
  <si>
    <t>East Hertfordshire - Milton Keynes</t>
  </si>
  <si>
    <t>East Lindsey - Kingston upon Hull</t>
  </si>
  <si>
    <t>East Lindsey - North East Lincolnshire</t>
  </si>
  <si>
    <t>East Northamptonshire - Peterborough</t>
  </si>
  <si>
    <t>East Riding of Yorkshire - Kingston Upon Hull</t>
  </si>
  <si>
    <t>East Riding of Yorkshire - North East Lincolnshire</t>
  </si>
  <si>
    <t>Eden - Newcastle upon Tyne</t>
  </si>
  <si>
    <t>Fenland - Peterborough</t>
  </si>
  <si>
    <t>Forest Heath - Southend-on-Sea</t>
  </si>
  <si>
    <t>Forest of Dean - Bristol</t>
  </si>
  <si>
    <t>Hambleton - Stockton-on-Tees</t>
  </si>
  <si>
    <t>Harborough - Leicester</t>
  </si>
  <si>
    <t>Harrogate - Stockton-on-Tees</t>
  </si>
  <si>
    <t>Harrogate - Leeds</t>
  </si>
  <si>
    <t>Herefordshire - Birmingham</t>
  </si>
  <si>
    <t>Herefordshire - Bristol</t>
  </si>
  <si>
    <t>Hinckley and Bosworth - Leicester</t>
  </si>
  <si>
    <t>Horsham - Brighton &amp; Hove</t>
  </si>
  <si>
    <t>Isle of Wight Council - Portsmouth</t>
  </si>
  <si>
    <t>King's Lynn and West Norfolk - North East Lincolnshire</t>
  </si>
  <si>
    <t>Lewes - Brighton &amp; Hove</t>
  </si>
  <si>
    <t>Lichfield - Birmingham</t>
  </si>
  <si>
    <t>Maldon - Thurrock</t>
  </si>
  <si>
    <t>Malvern Hills - Bristol</t>
  </si>
  <si>
    <t>Melton - Leicester</t>
  </si>
  <si>
    <t>Mendip - Bristol</t>
  </si>
  <si>
    <t>Mid Devon - Plymouth</t>
  </si>
  <si>
    <t>Mid Suffolk - Southend-on-Sea</t>
  </si>
  <si>
    <t>Mid Sussex - Brighton &amp; Hove</t>
  </si>
  <si>
    <t>New Forest - Southampton</t>
  </si>
  <si>
    <t>Newark and Sherwood - Nottingham</t>
  </si>
  <si>
    <t>North Devon - Plymouth</t>
  </si>
  <si>
    <t>North Dorset - Bournemouth</t>
  </si>
  <si>
    <t>North Kesteven - North East Lincolnshire</t>
  </si>
  <si>
    <t>North Lincolnshire - Kingston Upon Hull</t>
  </si>
  <si>
    <t>North Lincolnshire - North East Lincolnshire</t>
  </si>
  <si>
    <t>North Norfolk - North East Lincolnshire</t>
  </si>
  <si>
    <t>North Somerset - Bristol</t>
  </si>
  <si>
    <t>North Warwickshire - Birmingham</t>
  </si>
  <si>
    <t>North West Leicestershire - Leicester</t>
  </si>
  <si>
    <t>Northumberland - Newcastle upon Tyne</t>
  </si>
  <si>
    <t>Purbeck - Bristol</t>
  </si>
  <si>
    <t>Ribble Valley - Manchester</t>
  </si>
  <si>
    <t>Richmondshire - Stockton-on-Tees</t>
  </si>
  <si>
    <t>Rother - Brighton &amp; Hove</t>
  </si>
  <si>
    <t>Rugby - Leicester</t>
  </si>
  <si>
    <t>Rutland - Leicester</t>
  </si>
  <si>
    <t>Ryedale - Stockton-on-Tees</t>
  </si>
  <si>
    <t>Scarborough - Stockton-on-Tees</t>
  </si>
  <si>
    <t>Sedgemoor - Bristol</t>
  </si>
  <si>
    <t>Sevenoaks - Medway</t>
  </si>
  <si>
    <t>Shepway - Medway</t>
  </si>
  <si>
    <t>Shropshire - Birmingham</t>
  </si>
  <si>
    <t>South Cambridgeshire - Peterborough</t>
  </si>
  <si>
    <t>South Derbyshire - Derby</t>
  </si>
  <si>
    <t>South Hams - Plymouth</t>
  </si>
  <si>
    <t>South Holland - North East Lincolnshire</t>
  </si>
  <si>
    <t>South Kesteven - North East Lincolnshire</t>
  </si>
  <si>
    <t>South Lakeland - Newcastle upon Tyne</t>
  </si>
  <si>
    <t>South Norfolk - North East Lincolnshire</t>
  </si>
  <si>
    <t>South Northamptonshire - Milton Keynes</t>
  </si>
  <si>
    <t>South Oxfordshire - Reading</t>
  </si>
  <si>
    <t>South Somerset - Bristol</t>
  </si>
  <si>
    <t>South Staffordshire - Stoke-on-Trent</t>
  </si>
  <si>
    <t>St Edmundsbury - Southend-on-Sea</t>
  </si>
  <si>
    <t>Stafford - Stoke-on-Trent</t>
  </si>
  <si>
    <t>Stratford-on-Avon - Birmingham</t>
  </si>
  <si>
    <t>Stroud - Bristol</t>
  </si>
  <si>
    <t>Suffolk Coastal - Southend-on-Sea</t>
  </si>
  <si>
    <t>Swale - Medway</t>
  </si>
  <si>
    <t>Taunton Deane - Bristol</t>
  </si>
  <si>
    <t>Teignbridge - Plymouth</t>
  </si>
  <si>
    <t>Tewkesbury - Bristol</t>
  </si>
  <si>
    <t>Torridge - Plymouth</t>
  </si>
  <si>
    <t>Tunbridge Wells - Medway</t>
  </si>
  <si>
    <t>Uttlesford - Thurrock</t>
  </si>
  <si>
    <t>Vale of White Horse - Reading</t>
  </si>
  <si>
    <t>Waveney - Southend-on-Sea</t>
  </si>
  <si>
    <t>Wealden - Brighton &amp; Hove</t>
  </si>
  <si>
    <t>West Devon - Plymouth</t>
  </si>
  <si>
    <t>West Dorset - Bristol</t>
  </si>
  <si>
    <t>West Lindsey - Kingston upon Hull</t>
  </si>
  <si>
    <t>West Oxfordshire - Reading</t>
  </si>
  <si>
    <t>West Somerset - Bristol</t>
  </si>
  <si>
    <t>Wiltshire - Bristol</t>
  </si>
  <si>
    <t>Wychavon - Bristol</t>
  </si>
  <si>
    <t>Wyre Forest - Bristol</t>
  </si>
  <si>
    <t>Wyre Forest - Birmingham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</si>
</sst>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_-* #,##0_-;\-* #,##0_-;_-* &quot;-&quot;??_-;_-@_-"/>
    <numFmt numFmtId="166" formatCode="#,##0.000"/>
    <numFmt numFmtId="167" formatCode="#,##0.00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0"/>
      <color indexed="9"/>
      <name val="Arial"/>
      <family val="2"/>
    </font>
    <font>
      <b/>
      <sz val="10"/>
      <name val="Arial"/>
      <family val="2"/>
    </font>
    <font>
      <vertAlign val="superscript"/>
      <sz val="10"/>
      <name val="Arial"/>
      <family val="2"/>
    </font>
    <font>
      <sz val="11"/>
      <name val="Calibri"/>
      <family val="2"/>
      <scheme val="minor"/>
    </font>
    <font>
      <sz val="10"/>
      <color theme="1"/>
      <name val="Arial"/>
      <family val="2"/>
    </font>
    <font>
      <sz val="12"/>
      <color indexed="8"/>
      <name val="Arial"/>
      <family val="2"/>
    </font>
    <font>
      <sz val="10"/>
      <color theme="1"/>
      <name val="Calibri"/>
      <family val="2"/>
      <scheme val="minor"/>
    </font>
    <font>
      <b/>
      <sz val="14"/>
      <color theme="0"/>
      <name val="Calibri"/>
      <family val="2"/>
      <scheme val="minor"/>
    </font>
    <font>
      <b/>
      <sz val="20"/>
      <color theme="1"/>
      <name val="Calibri"/>
      <family val="2"/>
      <scheme val="minor"/>
    </font>
    <font>
      <b/>
      <sz val="14"/>
      <color theme="1"/>
      <name val="Calibri"/>
      <family val="2"/>
      <scheme val="minor"/>
    </font>
    <font>
      <sz val="11"/>
      <color theme="0" tint="-0.34998626667073579"/>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auto="1"/>
      </top>
      <bottom style="thin">
        <color auto="1"/>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cellStyleXfs>
  <cellXfs count="174">
    <xf numFmtId="0" fontId="0" fillId="0" borderId="0" xfId="0"/>
    <xf numFmtId="164" fontId="0" fillId="2" borderId="0" xfId="0" applyNumberFormat="1" applyFill="1" applyBorder="1"/>
    <xf numFmtId="165" fontId="5" fillId="2" borderId="0" xfId="1" applyNumberFormat="1" applyFont="1" applyFill="1" applyBorder="1"/>
    <xf numFmtId="0" fontId="6" fillId="2" borderId="0" xfId="0" applyFont="1" applyFill="1"/>
    <xf numFmtId="164" fontId="7" fillId="2" borderId="0" xfId="0" applyNumberFormat="1" applyFont="1" applyFill="1" applyBorder="1"/>
    <xf numFmtId="164" fontId="8" fillId="2" borderId="0" xfId="0" quotePrefix="1" applyNumberFormat="1" applyFont="1" applyFill="1" applyBorder="1"/>
    <xf numFmtId="164" fontId="5" fillId="2" borderId="4" xfId="0" applyNumberFormat="1" applyFont="1" applyFill="1" applyBorder="1" applyAlignment="1">
      <alignment vertical="top" wrapText="1"/>
    </xf>
    <xf numFmtId="165" fontId="5" fillId="2" borderId="4" xfId="1" applyNumberFormat="1" applyFont="1" applyFill="1" applyBorder="1" applyAlignment="1">
      <alignment vertical="top" wrapText="1"/>
    </xf>
    <xf numFmtId="164" fontId="5" fillId="2" borderId="4" xfId="0" applyNumberFormat="1" applyFont="1" applyFill="1" applyBorder="1" applyAlignment="1">
      <alignment horizontal="right" vertical="top" wrapText="1"/>
    </xf>
    <xf numFmtId="166" fontId="0" fillId="2" borderId="4" xfId="0" applyNumberFormat="1" applyFill="1" applyBorder="1" applyAlignment="1">
      <alignment horizontal="right" vertical="top" wrapText="1"/>
    </xf>
    <xf numFmtId="164" fontId="5" fillId="2" borderId="4" xfId="0" quotePrefix="1" applyNumberFormat="1" applyFont="1" applyFill="1" applyBorder="1" applyAlignment="1">
      <alignment horizontal="left" vertical="top" wrapText="1"/>
    </xf>
    <xf numFmtId="164" fontId="5" fillId="2" borderId="5" xfId="0" applyNumberFormat="1" applyFont="1" applyFill="1" applyBorder="1" applyAlignment="1">
      <alignment horizontal="center" vertical="top" wrapText="1"/>
    </xf>
    <xf numFmtId="165" fontId="5" fillId="2" borderId="5" xfId="1" applyNumberFormat="1" applyFont="1" applyFill="1" applyBorder="1" applyAlignment="1">
      <alignment horizontal="center" vertical="top" wrapText="1"/>
    </xf>
    <xf numFmtId="164" fontId="5" fillId="2" borderId="5" xfId="0" applyNumberFormat="1" applyFont="1" applyFill="1" applyBorder="1" applyAlignment="1">
      <alignment horizontal="right" vertical="top" wrapText="1"/>
    </xf>
    <xf numFmtId="164" fontId="5" fillId="2" borderId="6" xfId="0" applyNumberFormat="1" applyFont="1" applyFill="1" applyBorder="1" applyAlignment="1">
      <alignment horizontal="right" vertical="top" wrapText="1"/>
    </xf>
    <xf numFmtId="164" fontId="5" fillId="2" borderId="0" xfId="0" applyNumberFormat="1" applyFont="1" applyFill="1" applyBorder="1" applyAlignment="1">
      <alignment horizontal="center" vertical="top" wrapText="1"/>
    </xf>
    <xf numFmtId="165" fontId="5" fillId="2" borderId="0" xfId="1" applyNumberFormat="1" applyFont="1" applyFill="1" applyBorder="1" applyAlignment="1">
      <alignment horizontal="center" vertical="top" wrapText="1"/>
    </xf>
    <xf numFmtId="164" fontId="5" fillId="2" borderId="0" xfId="0" applyNumberFormat="1" applyFont="1" applyFill="1" applyBorder="1" applyAlignment="1">
      <alignment horizontal="right" vertical="top" wrapText="1"/>
    </xf>
    <xf numFmtId="164" fontId="5" fillId="2" borderId="7" xfId="0" applyNumberFormat="1" applyFont="1" applyFill="1" applyBorder="1" applyAlignment="1">
      <alignment horizontal="right" vertical="top" wrapText="1"/>
    </xf>
    <xf numFmtId="166" fontId="0" fillId="2" borderId="0" xfId="0" applyNumberFormat="1" applyFill="1" applyBorder="1"/>
    <xf numFmtId="167" fontId="0" fillId="2" borderId="0" xfId="0" applyNumberFormat="1" applyFill="1" applyBorder="1"/>
    <xf numFmtId="164" fontId="0" fillId="2" borderId="0" xfId="0" applyNumberFormat="1" applyFill="1"/>
    <xf numFmtId="165" fontId="10" fillId="2" borderId="0" xfId="1" applyNumberFormat="1" applyFont="1" applyFill="1" applyAlignment="1">
      <alignment horizontal="right"/>
    </xf>
    <xf numFmtId="4" fontId="0" fillId="2" borderId="0" xfId="0" applyNumberFormat="1" applyFill="1"/>
    <xf numFmtId="164" fontId="5" fillId="2" borderId="0" xfId="0" applyNumberFormat="1" applyFont="1" applyFill="1" applyBorder="1" applyAlignment="1">
      <alignment vertical="top" wrapText="1"/>
    </xf>
    <xf numFmtId="165" fontId="5" fillId="2" borderId="0" xfId="1" applyNumberFormat="1" applyFont="1" applyFill="1" applyBorder="1" applyAlignment="1">
      <alignment vertical="top" wrapText="1"/>
    </xf>
    <xf numFmtId="164" fontId="5" fillId="2" borderId="0" xfId="0" applyNumberFormat="1" applyFont="1" applyFill="1" applyBorder="1" applyAlignment="1">
      <alignment horizontal="left" vertical="top" wrapText="1"/>
    </xf>
    <xf numFmtId="164" fontId="5" fillId="2" borderId="7" xfId="0" applyNumberFormat="1" applyFont="1" applyFill="1" applyBorder="1" applyAlignment="1">
      <alignment horizontal="left" vertical="top" wrapText="1"/>
    </xf>
    <xf numFmtId="164" fontId="5" fillId="2" borderId="0" xfId="0" applyNumberFormat="1" applyFont="1" applyFill="1"/>
    <xf numFmtId="164" fontId="0" fillId="0" borderId="0" xfId="0" applyNumberFormat="1" applyFill="1" applyBorder="1"/>
    <xf numFmtId="165" fontId="0" fillId="0" borderId="0" xfId="1" applyNumberFormat="1" applyFont="1" applyFill="1" applyBorder="1"/>
    <xf numFmtId="165" fontId="0" fillId="0" borderId="0" xfId="1" applyNumberFormat="1" applyFont="1" applyBorder="1"/>
    <xf numFmtId="4" fontId="0" fillId="3" borderId="0" xfId="0" applyNumberFormat="1" applyFill="1"/>
    <xf numFmtId="0" fontId="0" fillId="0" borderId="0" xfId="0" applyFill="1"/>
    <xf numFmtId="0" fontId="0" fillId="4" borderId="0" xfId="0" applyFill="1"/>
    <xf numFmtId="164" fontId="0" fillId="0" borderId="0" xfId="0" applyNumberFormat="1" applyBorder="1"/>
    <xf numFmtId="164" fontId="0" fillId="3" borderId="0" xfId="0" applyNumberFormat="1" applyFill="1" applyBorder="1"/>
    <xf numFmtId="0" fontId="6" fillId="3" borderId="0" xfId="0" applyFont="1" applyFill="1"/>
    <xf numFmtId="164" fontId="7" fillId="3" borderId="0" xfId="0" applyNumberFormat="1" applyFont="1" applyFill="1" applyBorder="1"/>
    <xf numFmtId="164" fontId="8" fillId="3" borderId="0" xfId="0" quotePrefix="1" applyNumberFormat="1" applyFont="1" applyFill="1" applyBorder="1"/>
    <xf numFmtId="164" fontId="0" fillId="0" borderId="0" xfId="0" applyNumberFormat="1" applyBorder="1" applyAlignment="1">
      <alignment wrapText="1"/>
    </xf>
    <xf numFmtId="164" fontId="5" fillId="3" borderId="4" xfId="0" applyNumberFormat="1" applyFont="1" applyFill="1" applyBorder="1" applyAlignment="1">
      <alignment vertical="top" wrapText="1"/>
    </xf>
    <xf numFmtId="164" fontId="5" fillId="3" borderId="4" xfId="0" applyNumberFormat="1" applyFont="1" applyFill="1" applyBorder="1" applyAlignment="1">
      <alignment horizontal="right" vertical="top" wrapText="1"/>
    </xf>
    <xf numFmtId="166" fontId="0" fillId="3" borderId="4" xfId="0" applyNumberFormat="1" applyFill="1" applyBorder="1" applyAlignment="1">
      <alignment horizontal="right" vertical="top" wrapText="1"/>
    </xf>
    <xf numFmtId="164" fontId="5" fillId="3" borderId="4" xfId="0" quotePrefix="1" applyNumberFormat="1" applyFont="1" applyFill="1" applyBorder="1" applyAlignment="1">
      <alignment horizontal="left" vertical="top" wrapText="1"/>
    </xf>
    <xf numFmtId="164" fontId="0" fillId="0" borderId="0" xfId="0" applyNumberFormat="1" applyBorder="1" applyAlignment="1">
      <alignment horizontal="center" wrapText="1"/>
    </xf>
    <xf numFmtId="164" fontId="5" fillId="3" borderId="5" xfId="0" applyNumberFormat="1" applyFont="1" applyFill="1" applyBorder="1" applyAlignment="1">
      <alignment horizontal="center" vertical="top" wrapText="1"/>
    </xf>
    <xf numFmtId="164" fontId="5" fillId="3" borderId="5" xfId="0" applyNumberFormat="1" applyFont="1" applyFill="1" applyBorder="1" applyAlignment="1">
      <alignment horizontal="right" vertical="top" wrapText="1"/>
    </xf>
    <xf numFmtId="164" fontId="5" fillId="3" borderId="6" xfId="0" applyNumberFormat="1" applyFont="1" applyFill="1" applyBorder="1" applyAlignment="1">
      <alignment horizontal="right" vertical="top" wrapText="1"/>
    </xf>
    <xf numFmtId="164" fontId="5" fillId="3" borderId="0" xfId="0" applyNumberFormat="1" applyFont="1" applyFill="1" applyBorder="1" applyAlignment="1">
      <alignment horizontal="center" vertical="top" wrapText="1"/>
    </xf>
    <xf numFmtId="164" fontId="5" fillId="3" borderId="0" xfId="0" applyNumberFormat="1" applyFont="1" applyFill="1" applyBorder="1" applyAlignment="1">
      <alignment horizontal="right" vertical="top" wrapText="1"/>
    </xf>
    <xf numFmtId="164" fontId="5" fillId="3" borderId="7" xfId="0" applyNumberFormat="1" applyFont="1" applyFill="1" applyBorder="1" applyAlignment="1">
      <alignment horizontal="right" vertical="top" wrapText="1"/>
    </xf>
    <xf numFmtId="166" fontId="0" fillId="3" borderId="0" xfId="0" applyNumberFormat="1" applyFill="1" applyBorder="1"/>
    <xf numFmtId="167" fontId="0" fillId="3" borderId="0" xfId="0" applyNumberFormat="1" applyFill="1" applyBorder="1"/>
    <xf numFmtId="164" fontId="0" fillId="0" borderId="0" xfId="0" applyNumberFormat="1"/>
    <xf numFmtId="164" fontId="0" fillId="3" borderId="0" xfId="0" applyNumberFormat="1" applyFill="1"/>
    <xf numFmtId="3" fontId="9" fillId="3" borderId="0" xfId="0" applyNumberFormat="1" applyFont="1" applyFill="1"/>
    <xf numFmtId="166" fontId="0" fillId="3" borderId="0" xfId="0" applyNumberFormat="1" applyFill="1"/>
    <xf numFmtId="166" fontId="0" fillId="3" borderId="7" xfId="0" applyNumberFormat="1" applyFill="1" applyBorder="1"/>
    <xf numFmtId="164" fontId="5" fillId="3" borderId="0" xfId="0" applyNumberFormat="1" applyFont="1" applyFill="1" applyBorder="1" applyAlignment="1">
      <alignment vertical="top" wrapText="1"/>
    </xf>
    <xf numFmtId="164" fontId="5" fillId="3" borderId="0" xfId="0" applyNumberFormat="1" applyFont="1" applyFill="1" applyBorder="1" applyAlignment="1">
      <alignment horizontal="left" vertical="top" wrapText="1"/>
    </xf>
    <xf numFmtId="164" fontId="5" fillId="3" borderId="7" xfId="0" applyNumberFormat="1" applyFont="1" applyFill="1" applyBorder="1" applyAlignment="1">
      <alignment horizontal="left" vertical="top" wrapText="1"/>
    </xf>
    <xf numFmtId="0" fontId="11" fillId="0" borderId="0" xfId="0" applyFont="1" applyFill="1"/>
    <xf numFmtId="0" fontId="5" fillId="0" borderId="0" xfId="3" applyFont="1" applyFill="1"/>
    <xf numFmtId="0" fontId="13" fillId="0" borderId="0" xfId="0" applyFont="1" applyFill="1"/>
    <xf numFmtId="2" fontId="0" fillId="0" borderId="0" xfId="0" applyNumberFormat="1"/>
    <xf numFmtId="0" fontId="0" fillId="0" borderId="0" xfId="0"/>
    <xf numFmtId="2" fontId="0" fillId="7" borderId="0" xfId="0" applyNumberFormat="1" applyFill="1"/>
    <xf numFmtId="10" fontId="0" fillId="7" borderId="0" xfId="2" applyNumberFormat="1" applyFont="1" applyFill="1"/>
    <xf numFmtId="2" fontId="0" fillId="5" borderId="0" xfId="0" applyNumberFormat="1" applyFill="1"/>
    <xf numFmtId="10" fontId="0" fillId="5" borderId="0" xfId="2" applyNumberFormat="1" applyFont="1" applyFill="1"/>
    <xf numFmtId="2" fontId="0" fillId="3" borderId="0" xfId="0" applyNumberFormat="1" applyFill="1"/>
    <xf numFmtId="10" fontId="0" fillId="3" borderId="0" xfId="2" applyNumberFormat="1" applyFont="1" applyFill="1"/>
    <xf numFmtId="2" fontId="0" fillId="9" borderId="0" xfId="0" applyNumberFormat="1" applyFill="1"/>
    <xf numFmtId="10" fontId="0" fillId="9" borderId="0" xfId="2" applyNumberFormat="1" applyFont="1" applyFill="1"/>
    <xf numFmtId="2" fontId="4" fillId="10" borderId="0" xfId="0" applyNumberFormat="1" applyFont="1" applyFill="1"/>
    <xf numFmtId="10" fontId="4" fillId="10" borderId="0" xfId="2" applyNumberFormat="1" applyFont="1" applyFill="1"/>
    <xf numFmtId="2" fontId="4" fillId="8" borderId="0" xfId="0" applyNumberFormat="1" applyFont="1" applyFill="1"/>
    <xf numFmtId="10" fontId="4" fillId="8" borderId="0" xfId="2" applyNumberFormat="1" applyFont="1" applyFill="1"/>
    <xf numFmtId="0" fontId="3" fillId="2" borderId="9" xfId="0" applyFont="1" applyFill="1" applyBorder="1" applyAlignment="1">
      <alignment horizontal="right"/>
    </xf>
    <xf numFmtId="2" fontId="3" fillId="2" borderId="2" xfId="0" applyNumberFormat="1" applyFont="1" applyFill="1" applyBorder="1"/>
    <xf numFmtId="10" fontId="3" fillId="2" borderId="2" xfId="2" applyNumberFormat="1" applyFont="1" applyFill="1" applyBorder="1"/>
    <xf numFmtId="0" fontId="0" fillId="0" borderId="0" xfId="0" applyAlignment="1">
      <alignment horizontal="left"/>
    </xf>
    <xf numFmtId="0" fontId="0" fillId="0" borderId="0" xfId="0" applyAlignment="1">
      <alignment vertical="center" wrapText="1"/>
    </xf>
    <xf numFmtId="0" fontId="0" fillId="0" borderId="2" xfId="0" applyBorder="1"/>
    <xf numFmtId="0" fontId="0" fillId="0" borderId="0" xfId="0" applyAlignment="1">
      <alignment horizontal="left" vertical="center" wrapText="1"/>
    </xf>
    <xf numFmtId="10" fontId="3" fillId="0" borderId="0" xfId="2" applyNumberFormat="1" applyFont="1" applyFill="1" applyBorder="1"/>
    <xf numFmtId="0" fontId="4" fillId="0" borderId="0" xfId="0" applyFont="1" applyFill="1" applyBorder="1" applyAlignment="1">
      <alignment horizontal="right"/>
    </xf>
    <xf numFmtId="2" fontId="4" fillId="0" borderId="0" xfId="0" applyNumberFormat="1" applyFont="1" applyFill="1" applyBorder="1"/>
    <xf numFmtId="0" fontId="4" fillId="0" borderId="0" xfId="0" applyFont="1"/>
    <xf numFmtId="10" fontId="0" fillId="0" borderId="0" xfId="2" applyNumberFormat="1" applyFont="1" applyAlignment="1">
      <alignment horizontal="left"/>
    </xf>
    <xf numFmtId="2" fontId="3" fillId="12" borderId="2" xfId="0" applyNumberFormat="1" applyFont="1" applyFill="1" applyBorder="1"/>
    <xf numFmtId="10" fontId="3" fillId="12" borderId="2" xfId="2" applyNumberFormat="1" applyFont="1" applyFill="1" applyBorder="1"/>
    <xf numFmtId="164" fontId="0" fillId="0" borderId="8" xfId="0" applyNumberFormat="1" applyBorder="1"/>
    <xf numFmtId="0" fontId="3" fillId="12" borderId="9" xfId="0" applyFont="1" applyFill="1" applyBorder="1" applyAlignment="1">
      <alignment horizontal="right"/>
    </xf>
    <xf numFmtId="43" fontId="0" fillId="12" borderId="8" xfId="0" applyNumberFormat="1" applyFill="1" applyBorder="1"/>
    <xf numFmtId="43" fontId="3" fillId="12" borderId="8" xfId="0" applyNumberFormat="1" applyFont="1" applyFill="1" applyBorder="1"/>
    <xf numFmtId="0" fontId="3" fillId="0" borderId="0" xfId="0" applyFont="1"/>
    <xf numFmtId="0" fontId="2" fillId="13" borderId="13" xfId="0" applyFont="1" applyFill="1" applyBorder="1" applyAlignment="1">
      <alignment horizontal="left"/>
    </xf>
    <xf numFmtId="0" fontId="2" fillId="13" borderId="0" xfId="0" applyFont="1" applyFill="1" applyBorder="1" applyAlignment="1">
      <alignment horizontal="center" wrapText="1"/>
    </xf>
    <xf numFmtId="0" fontId="2" fillId="13" borderId="0" xfId="0" applyFont="1" applyFill="1" applyBorder="1" applyAlignment="1">
      <alignment horizontal="center"/>
    </xf>
    <xf numFmtId="0" fontId="2" fillId="13" borderId="7" xfId="0" applyFont="1" applyFill="1" applyBorder="1" applyAlignment="1">
      <alignment horizontal="center"/>
    </xf>
    <xf numFmtId="0" fontId="0" fillId="0" borderId="13" xfId="0" applyBorder="1"/>
    <xf numFmtId="164" fontId="0" fillId="0" borderId="7" xfId="0" applyNumberFormat="1" applyBorder="1"/>
    <xf numFmtId="0" fontId="0" fillId="0" borderId="0" xfId="0" applyBorder="1" applyAlignment="1">
      <alignment horizontal="right"/>
    </xf>
    <xf numFmtId="0" fontId="0" fillId="0" borderId="7" xfId="0" applyBorder="1" applyAlignment="1">
      <alignment horizontal="right"/>
    </xf>
    <xf numFmtId="43" fontId="0" fillId="0" borderId="0" xfId="0" applyNumberFormat="1" applyBorder="1"/>
    <xf numFmtId="43" fontId="0" fillId="0" borderId="7" xfId="0" applyNumberFormat="1" applyBorder="1"/>
    <xf numFmtId="0" fontId="0" fillId="0" borderId="0" xfId="0" applyBorder="1"/>
    <xf numFmtId="0" fontId="0" fillId="0" borderId="7" xfId="0" applyBorder="1"/>
    <xf numFmtId="43" fontId="0" fillId="9" borderId="0" xfId="0" applyNumberFormat="1" applyFill="1" applyBorder="1"/>
    <xf numFmtId="43" fontId="3" fillId="9" borderId="0" xfId="0" applyNumberFormat="1" applyFont="1" applyFill="1" applyBorder="1"/>
    <xf numFmtId="43" fontId="0" fillId="3" borderId="0" xfId="0" applyNumberFormat="1" applyFill="1" applyBorder="1"/>
    <xf numFmtId="43" fontId="3" fillId="3" borderId="0" xfId="0" applyNumberFormat="1" applyFont="1" applyFill="1" applyBorder="1"/>
    <xf numFmtId="0" fontId="0" fillId="0" borderId="14" xfId="0" applyBorder="1"/>
    <xf numFmtId="0" fontId="15" fillId="0" borderId="10" xfId="0" applyFont="1" applyBorder="1" applyAlignment="1">
      <alignment horizontal="center" vertical="center"/>
    </xf>
    <xf numFmtId="0" fontId="2" fillId="13" borderId="0" xfId="0" applyFont="1" applyFill="1" applyBorder="1"/>
    <xf numFmtId="0" fontId="2" fillId="13" borderId="7" xfId="0" applyFont="1" applyFill="1" applyBorder="1"/>
    <xf numFmtId="0" fontId="2" fillId="13" borderId="13" xfId="0" applyFont="1" applyFill="1" applyBorder="1"/>
    <xf numFmtId="165" fontId="0" fillId="0" borderId="0" xfId="0" applyNumberFormat="1" applyBorder="1"/>
    <xf numFmtId="43" fontId="0" fillId="7" borderId="0" xfId="0" applyNumberFormat="1" applyFill="1" applyBorder="1"/>
    <xf numFmtId="43" fontId="3" fillId="7" borderId="7" xfId="0" applyNumberFormat="1" applyFont="1" applyFill="1" applyBorder="1"/>
    <xf numFmtId="43" fontId="0" fillId="5" borderId="0" xfId="0" applyNumberFormat="1" applyFill="1" applyBorder="1"/>
    <xf numFmtId="43" fontId="3" fillId="5" borderId="7" xfId="0" applyNumberFormat="1" applyFont="1" applyFill="1" applyBorder="1"/>
    <xf numFmtId="43" fontId="0" fillId="2" borderId="8" xfId="0" applyNumberFormat="1" applyFill="1" applyBorder="1"/>
    <xf numFmtId="43" fontId="3" fillId="2" borderId="15" xfId="0" applyNumberFormat="1" applyFont="1" applyFill="1" applyBorder="1"/>
    <xf numFmtId="0" fontId="0" fillId="2" borderId="11" xfId="0"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0" fillId="12" borderId="11" xfId="0" applyFill="1" applyBorder="1" applyAlignment="1">
      <alignment horizontal="center" vertical="center" wrapText="1"/>
    </xf>
    <xf numFmtId="0" fontId="3" fillId="12" borderId="11" xfId="0" applyFont="1" applyFill="1" applyBorder="1" applyAlignment="1">
      <alignment horizontal="center" vertical="center"/>
    </xf>
    <xf numFmtId="0" fontId="3" fillId="12" borderId="11" xfId="0" applyFont="1" applyFill="1" applyBorder="1" applyAlignment="1">
      <alignment horizontal="center" vertical="center" wrapText="1"/>
    </xf>
    <xf numFmtId="0" fontId="14" fillId="0" borderId="0" xfId="0" applyFont="1" applyFill="1" applyAlignment="1">
      <alignment horizontal="center"/>
    </xf>
    <xf numFmtId="10" fontId="0" fillId="12" borderId="8" xfId="2" applyNumberFormat="1" applyFont="1" applyFill="1" applyBorder="1"/>
    <xf numFmtId="10" fontId="3" fillId="12" borderId="8" xfId="2" applyNumberFormat="1" applyFont="1" applyFill="1" applyBorder="1"/>
    <xf numFmtId="10" fontId="0" fillId="3" borderId="0" xfId="2" applyNumberFormat="1" applyFont="1" applyFill="1" applyBorder="1"/>
    <xf numFmtId="10" fontId="0" fillId="9" borderId="0" xfId="2" applyNumberFormat="1" applyFont="1" applyFill="1" applyBorder="1"/>
    <xf numFmtId="10" fontId="0" fillId="5" borderId="0" xfId="2" applyNumberFormat="1" applyFont="1" applyFill="1" applyBorder="1"/>
    <xf numFmtId="10" fontId="0" fillId="7" borderId="0" xfId="2" applyNumberFormat="1" applyFont="1" applyFill="1" applyBorder="1"/>
    <xf numFmtId="10" fontId="0" fillId="2" borderId="8" xfId="2" applyNumberFormat="1" applyFont="1" applyFill="1" applyBorder="1"/>
    <xf numFmtId="10" fontId="3" fillId="2" borderId="15" xfId="2" applyNumberFormat="1" applyFont="1" applyFill="1" applyBorder="1"/>
    <xf numFmtId="0" fontId="16" fillId="0" borderId="16" xfId="0" applyFont="1" applyBorder="1" applyAlignment="1">
      <alignment horizontal="center" vertical="center" wrapText="1"/>
    </xf>
    <xf numFmtId="0" fontId="0" fillId="12" borderId="8"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43" fontId="4" fillId="10" borderId="0" xfId="0" applyNumberFormat="1" applyFont="1" applyFill="1" applyBorder="1"/>
    <xf numFmtId="43" fontId="2" fillId="10" borderId="0" xfId="0" applyNumberFormat="1" applyFont="1" applyFill="1" applyBorder="1"/>
    <xf numFmtId="43" fontId="4" fillId="8" borderId="0" xfId="0" applyNumberFormat="1" applyFont="1" applyFill="1" applyBorder="1"/>
    <xf numFmtId="43" fontId="2" fillId="8" borderId="7" xfId="0" applyNumberFormat="1" applyFont="1" applyFill="1" applyBorder="1"/>
    <xf numFmtId="43" fontId="4" fillId="0" borderId="0" xfId="0" applyNumberFormat="1" applyFont="1" applyBorder="1"/>
    <xf numFmtId="10" fontId="4" fillId="10" borderId="0" xfId="2" applyNumberFormat="1" applyFont="1" applyFill="1" applyBorder="1"/>
    <xf numFmtId="10" fontId="4" fillId="8" borderId="0" xfId="2" applyNumberFormat="1" applyFont="1" applyFill="1" applyBorder="1"/>
    <xf numFmtId="0" fontId="0" fillId="0" borderId="0" xfId="0" applyFill="1" applyBorder="1"/>
    <xf numFmtId="2" fontId="3" fillId="0" borderId="0" xfId="0" applyNumberFormat="1" applyFont="1" applyFill="1" applyBorder="1"/>
    <xf numFmtId="0" fontId="4" fillId="0" borderId="0" xfId="0" applyFont="1" applyFill="1" applyBorder="1" applyAlignment="1">
      <alignment horizontal="center"/>
    </xf>
    <xf numFmtId="0" fontId="17" fillId="0" borderId="0" xfId="0" applyFont="1"/>
    <xf numFmtId="164" fontId="8" fillId="2" borderId="1" xfId="0" quotePrefix="1" applyNumberFormat="1" applyFont="1" applyFill="1" applyBorder="1" applyAlignment="1">
      <alignment horizontal="center"/>
    </xf>
    <xf numFmtId="164" fontId="8" fillId="2" borderId="2" xfId="0" quotePrefix="1" applyNumberFormat="1" applyFont="1" applyFill="1" applyBorder="1" applyAlignment="1">
      <alignment horizontal="center"/>
    </xf>
    <xf numFmtId="164" fontId="8" fillId="2" borderId="3" xfId="0" quotePrefix="1" applyNumberFormat="1" applyFont="1" applyFill="1" applyBorder="1" applyAlignment="1">
      <alignment horizontal="center"/>
    </xf>
    <xf numFmtId="164" fontId="8" fillId="3" borderId="1" xfId="0" quotePrefix="1" applyNumberFormat="1" applyFont="1" applyFill="1" applyBorder="1" applyAlignment="1">
      <alignment horizontal="center"/>
    </xf>
    <xf numFmtId="164" fontId="8" fillId="3" borderId="2" xfId="0" quotePrefix="1" applyNumberFormat="1" applyFont="1" applyFill="1" applyBorder="1" applyAlignment="1">
      <alignment horizontal="center"/>
    </xf>
    <xf numFmtId="164" fontId="8" fillId="3" borderId="3" xfId="0" quotePrefix="1" applyNumberFormat="1" applyFont="1" applyFill="1" applyBorder="1" applyAlignment="1">
      <alignment horizontal="center"/>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center" wrapText="1"/>
    </xf>
    <xf numFmtId="0" fontId="14" fillId="6" borderId="0" xfId="0" applyFont="1" applyFill="1" applyAlignment="1">
      <alignment horizontal="center"/>
    </xf>
    <xf numFmtId="0" fontId="3" fillId="2" borderId="0" xfId="0" applyFont="1" applyFill="1" applyBorder="1" applyAlignment="1">
      <alignment horizontal="center"/>
    </xf>
    <xf numFmtId="0" fontId="3" fillId="12" borderId="0" xfId="0" applyFont="1" applyFill="1" applyBorder="1" applyAlignment="1">
      <alignment horizontal="center"/>
    </xf>
    <xf numFmtId="0" fontId="2" fillId="6" borderId="0" xfId="0" applyFont="1" applyFill="1" applyAlignment="1">
      <alignment horizontal="left"/>
    </xf>
    <xf numFmtId="0" fontId="0" fillId="0" borderId="0" xfId="0" applyAlignment="1">
      <alignment horizontal="left" vertical="center" wrapText="1"/>
    </xf>
    <xf numFmtId="0" fontId="0" fillId="0" borderId="0" xfId="0" applyAlignment="1">
      <alignment horizontal="left" vertical="top" wrapText="1"/>
    </xf>
    <xf numFmtId="0" fontId="3" fillId="11" borderId="0" xfId="0" applyFont="1" applyFill="1" applyAlignment="1">
      <alignment horizontal="left"/>
    </xf>
    <xf numFmtId="0" fontId="3" fillId="0" borderId="0" xfId="0" applyFont="1" applyBorder="1" applyAlignment="1">
      <alignment horizontal="center" wrapText="1"/>
    </xf>
    <xf numFmtId="0" fontId="3" fillId="0" borderId="9" xfId="0" applyFont="1" applyBorder="1" applyAlignment="1">
      <alignment horizontal="center"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1"/>
          <c:tx>
            <c:strRef>
              <c:f>Graph!$C$20</c:f>
              <c:strCache>
                <c:ptCount val="1"/>
                <c:pt idx="0">
                  <c:v>SFA</c:v>
                </c:pt>
              </c:strCache>
            </c:strRef>
          </c:tx>
          <c:spPr>
            <a:solidFill>
              <a:schemeClr val="accent2"/>
            </a:solidFill>
            <a:ln>
              <a:solidFill>
                <a:schemeClr val="accent6">
                  <a:lumMod val="40000"/>
                  <a:lumOff val="60000"/>
                </a:schemeClr>
              </a:solidFill>
            </a:ln>
            <a:effectLst/>
          </c:spPr>
          <c:invertIfNegative val="0"/>
          <c:dPt>
            <c:idx val="0"/>
            <c:invertIfNegative val="0"/>
            <c:bubble3D val="0"/>
            <c:spPr>
              <a:solidFill>
                <a:schemeClr val="accent6">
                  <a:lumMod val="60000"/>
                  <a:lumOff val="40000"/>
                </a:schemeClr>
              </a:solidFill>
              <a:ln>
                <a:solidFill>
                  <a:schemeClr val="accent6">
                    <a:lumMod val="40000"/>
                    <a:lumOff val="60000"/>
                  </a:schemeClr>
                </a:solidFill>
              </a:ln>
              <a:effectLst/>
            </c:spPr>
          </c:dPt>
          <c:dPt>
            <c:idx val="1"/>
            <c:invertIfNegative val="0"/>
            <c:bubble3D val="0"/>
            <c:spPr>
              <a:solidFill>
                <a:schemeClr val="accent1">
                  <a:lumMod val="60000"/>
                  <a:lumOff val="40000"/>
                </a:schemeClr>
              </a:solidFill>
              <a:ln>
                <a:solidFill>
                  <a:schemeClr val="accent1">
                    <a:lumMod val="60000"/>
                    <a:lumOff val="40000"/>
                  </a:schemeClr>
                </a:solidFill>
              </a:ln>
              <a:effectLst/>
            </c:spPr>
          </c:dPt>
          <c:dPt>
            <c:idx val="3"/>
            <c:invertIfNegative val="0"/>
            <c:bubble3D val="0"/>
            <c:spPr>
              <a:solidFill>
                <a:schemeClr val="accent6">
                  <a:lumMod val="60000"/>
                  <a:lumOff val="40000"/>
                </a:schemeClr>
              </a:solidFill>
              <a:ln>
                <a:solidFill>
                  <a:schemeClr val="accent6">
                    <a:lumMod val="40000"/>
                    <a:lumOff val="60000"/>
                  </a:schemeClr>
                </a:solidFill>
              </a:ln>
              <a:effectLst/>
            </c:spPr>
          </c:dPt>
          <c:dPt>
            <c:idx val="4"/>
            <c:invertIfNegative val="0"/>
            <c:bubble3D val="0"/>
            <c:spPr>
              <a:solidFill>
                <a:schemeClr val="accent1">
                  <a:lumMod val="60000"/>
                  <a:lumOff val="40000"/>
                </a:schemeClr>
              </a:solidFill>
              <a:ln>
                <a:solidFill>
                  <a:schemeClr val="accent1">
                    <a:lumMod val="60000"/>
                    <a:lumOff val="40000"/>
                  </a:schemeClr>
                </a:solidFill>
              </a:ln>
              <a:effectLst/>
            </c:spPr>
          </c:dPt>
          <c:dLbls>
            <c:numFmt formatCode="&quot;£&quot;#,##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Graph!$B$21:$B$25</c:f>
              <c:strCache>
                <c:ptCount val="5"/>
                <c:pt idx="0">
                  <c:v>Allerdale</c:v>
                </c:pt>
                <c:pt idx="1">
                  <c:v>Newcastle upon Tyne</c:v>
                </c:pt>
                <c:pt idx="3">
                  <c:v>Allerdale</c:v>
                </c:pt>
                <c:pt idx="4">
                  <c:v>Newcastle upon Tyne</c:v>
                </c:pt>
              </c:strCache>
            </c:strRef>
          </c:cat>
          <c:val>
            <c:numRef>
              <c:f>Graph!$C$21:$C$26</c:f>
              <c:numCache>
                <c:formatCode>0.00</c:formatCode>
                <c:ptCount val="6"/>
                <c:pt idx="0">
                  <c:v>430.64453387310158</c:v>
                </c:pt>
                <c:pt idx="1">
                  <c:v>658.14760700356408</c:v>
                </c:pt>
                <c:pt idx="3">
                  <c:v>474.10975321379266</c:v>
                </c:pt>
                <c:pt idx="4">
                  <c:v>726.87416230800522</c:v>
                </c:pt>
              </c:numCache>
            </c:numRef>
          </c:val>
        </c:ser>
        <c:ser>
          <c:idx val="2"/>
          <c:order val="2"/>
          <c:tx>
            <c:strRef>
              <c:f>Graph!$D$20</c:f>
              <c:strCache>
                <c:ptCount val="1"/>
                <c:pt idx="0">
                  <c:v>Gap</c:v>
                </c:pt>
              </c:strCache>
            </c:strRef>
          </c:tx>
          <c:spPr>
            <a:noFill/>
            <a:ln>
              <a:solidFill>
                <a:schemeClr val="accent6">
                  <a:lumMod val="40000"/>
                  <a:lumOff val="60000"/>
                </a:schemeClr>
              </a:solidFill>
            </a:ln>
            <a:effectLst/>
          </c:spPr>
          <c:invertIfNegative val="0"/>
          <c:dLbls>
            <c:dLbl>
              <c:idx val="0"/>
              <c:layout/>
              <c:tx>
                <c:strRef>
                  <c:f>Graph!$E$22</c:f>
                  <c:strCache>
                    <c:ptCount val="1"/>
                    <c:pt idx="0">
                      <c:v>52.83%</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{A930F36C-C798-49B5-BD81-455AFC99C879}</c15:txfldGUID>
                      <c15:f>Graph!$E$22</c15:f>
                      <c15:dlblFieldTableCache>
                        <c:ptCount val="1"/>
                        <c:pt idx="0">
                          <c:v>52.83%</c:v>
                        </c:pt>
                      </c15:dlblFieldTableCache>
                    </c15:dlblFTEntry>
                  </c15:dlblFieldTable>
                  <c15:showDataLabelsRange val="0"/>
                </c:ext>
              </c:extLst>
            </c:dLbl>
            <c:dLbl>
              <c:idx val="1"/>
              <c:delete val="1"/>
              <c:extLst>
                <c:ext xmlns:c15="http://schemas.microsoft.com/office/drawing/2012/chart" uri="{CE6537A1-D6FC-4f65-9D91-7224C49458BB}"/>
              </c:extLst>
            </c:dLbl>
            <c:dLbl>
              <c:idx val="3"/>
              <c:layout/>
              <c:tx>
                <c:strRef>
                  <c:f>Graph!$E$25</c:f>
                  <c:strCache>
                    <c:ptCount val="1"/>
                    <c:pt idx="0">
                      <c:v>53.31%</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{FF487AEE-8262-4D47-A955-360974AA7695}</c15:txfldGUID>
                      <c15:f>Graph!$E$25</c15:f>
                      <c15:dlblFieldTableCache>
                        <c:ptCount val="1"/>
                        <c:pt idx="0">
                          <c:v>53.31%</c:v>
                        </c:pt>
                      </c15:dlblFieldTableCache>
                    </c15:dlblFTEntry>
                  </c15:dlblFieldTable>
                  <c15:showDataLabelsRange val="0"/>
                </c:ext>
              </c:extLst>
            </c:dLbl>
            <c:dLbl>
              <c:idx val="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Graph!$B$21:$B$25</c:f>
              <c:strCache>
                <c:ptCount val="5"/>
                <c:pt idx="0">
                  <c:v>Allerdale</c:v>
                </c:pt>
                <c:pt idx="1">
                  <c:v>Newcastle upon Tyne</c:v>
                </c:pt>
                <c:pt idx="3">
                  <c:v>Allerdale</c:v>
                </c:pt>
                <c:pt idx="4">
                  <c:v>Newcastle upon Tyne</c:v>
                </c:pt>
              </c:strCache>
            </c:strRef>
          </c:cat>
          <c:val>
            <c:numRef>
              <c:f>Graph!$D$21:$D$26</c:f>
              <c:numCache>
                <c:formatCode>0.00</c:formatCode>
                <c:ptCount val="6"/>
                <c:pt idx="0">
                  <c:v>227.5030731304625</c:v>
                </c:pt>
                <c:pt idx="1">
                  <c:v>0</c:v>
                </c:pt>
                <c:pt idx="3">
                  <c:v>252.76440909421257</c:v>
                </c:pt>
                <c:pt idx="4">
                  <c:v>0</c:v>
                </c:pt>
              </c:numCache>
            </c:numRef>
          </c:val>
        </c:ser>
        <c:dLbls>
          <c:showLegendKey val="0"/>
          <c:showVal val="0"/>
          <c:showCatName val="0"/>
          <c:showSerName val="0"/>
          <c:showPercent val="0"/>
          <c:showBubbleSize val="0"/>
        </c:dLbls>
        <c:gapWidth val="50"/>
        <c:overlap val="100"/>
        <c:axId val="258364200"/>
        <c:axId val="257461968"/>
        <c:extLst>
          <c:ext xmlns:c15="http://schemas.microsoft.com/office/drawing/2012/chart" uri="{02D57815-91ED-43cb-92C2-25804820EDAC}">
            <c15:filteredBarSeries>
              <c15:ser>
                <c:idx val="0"/>
                <c:order val="0"/>
                <c:tx>
                  <c:strRef>
                    <c:extLst>
                      <c:ext uri="{02D57815-91ED-43cb-92C2-25804820EDAC}">
                        <c15:formulaRef>
                          <c15:sqref>Graph!$B$20</c15:sqref>
                        </c15:formulaRef>
                      </c:ext>
                    </c:extLst>
                    <c:strCache>
                      <c:ptCount val="1"/>
                      <c:pt idx="0">
                        <c:v> </c:v>
                      </c:pt>
                    </c:strCache>
                  </c:strRef>
                </c:tx>
                <c:spPr>
                  <a:solidFill>
                    <a:schemeClr val="accent1"/>
                  </a:solidFill>
                  <a:ln>
                    <a:noFill/>
                  </a:ln>
                  <a:effectLst/>
                </c:spPr>
                <c:invertIfNegative val="0"/>
                <c:cat>
                  <c:strRef>
                    <c:extLst>
                      <c:ext uri="{02D57815-91ED-43cb-92C2-25804820EDAC}">
                        <c15:formulaRef>
                          <c15:sqref>Graph!$B$21:$B$25</c15:sqref>
                        </c15:formulaRef>
                      </c:ext>
                    </c:extLst>
                    <c:strCache>
                      <c:ptCount val="5"/>
                      <c:pt idx="0">
                        <c:v>Allerdale</c:v>
                      </c:pt>
                      <c:pt idx="1">
                        <c:v>Newcastle upon Tyne</c:v>
                      </c:pt>
                      <c:pt idx="3">
                        <c:v>Allerdale</c:v>
                      </c:pt>
                      <c:pt idx="4">
                        <c:v>Newcastle upon Tyne</c:v>
                      </c:pt>
                    </c:strCache>
                  </c:strRef>
                </c:cat>
                <c:val>
                  <c:numRef>
                    <c:extLst>
                      <c:ext uri="{02D57815-91ED-43cb-92C2-25804820EDAC}">
                        <c15:formulaRef>
                          <c15:sqref>Graph!$B$21:$B$26</c15:sqref>
                        </c15:formulaRef>
                      </c:ext>
                    </c:extLst>
                    <c:numCache>
                      <c:formatCode>General</c:formatCode>
                      <c:ptCount val="6"/>
                      <c:pt idx="0">
                        <c:v>0</c:v>
                      </c:pt>
                      <c:pt idx="1">
                        <c:v>0</c:v>
                      </c:pt>
                      <c:pt idx="3">
                        <c:v>0</c:v>
                      </c:pt>
                      <c:pt idx="4">
                        <c:v>0</c:v>
                      </c:pt>
                    </c:numCache>
                  </c:numRef>
                </c:val>
              </c15:ser>
            </c15:filteredBarSeries>
          </c:ext>
        </c:extLst>
      </c:barChart>
      <c:catAx>
        <c:axId val="258364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7461968"/>
        <c:crosses val="autoZero"/>
        <c:auto val="1"/>
        <c:lblAlgn val="ctr"/>
        <c:lblOffset val="100"/>
        <c:noMultiLvlLbl val="0"/>
      </c:catAx>
      <c:valAx>
        <c:axId val="257461968"/>
        <c:scaling>
          <c:orientation val="minMax"/>
        </c:scaling>
        <c:delete val="1"/>
        <c:axPos val="b"/>
        <c:numFmt formatCode="0.00" sourceLinked="1"/>
        <c:majorTickMark val="none"/>
        <c:minorTickMark val="none"/>
        <c:tickLblPos val="none"/>
        <c:crossAx val="258364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739652397826291"/>
          <c:y val="0.16479420188646343"/>
          <c:w val="0.63877027767700489"/>
          <c:h val="0.74531805163001175"/>
        </c:manualLayout>
      </c:layout>
      <c:barChart>
        <c:barDir val="bar"/>
        <c:grouping val="stacked"/>
        <c:varyColors val="0"/>
        <c:ser>
          <c:idx val="0"/>
          <c:order val="0"/>
          <c:spPr>
            <a:solidFill>
              <a:schemeClr val="accent1"/>
            </a:solidFill>
            <a:ln>
              <a:solidFill>
                <a:schemeClr val="accent1">
                  <a:lumMod val="75000"/>
                </a:schemeClr>
              </a:solidFill>
            </a:ln>
            <a:effectLst/>
          </c:spPr>
          <c:invertIfNegative val="0"/>
          <c:dPt>
            <c:idx val="0"/>
            <c:invertIfNegative val="0"/>
            <c:bubble3D val="0"/>
            <c:spPr>
              <a:solidFill>
                <a:schemeClr val="accent6">
                  <a:lumMod val="75000"/>
                </a:schemeClr>
              </a:solidFill>
              <a:ln>
                <a:solidFill>
                  <a:schemeClr val="accent6">
                    <a:lumMod val="75000"/>
                  </a:schemeClr>
                </a:solidFill>
              </a:ln>
              <a:effectLst/>
            </c:spPr>
          </c:dPt>
          <c:dPt>
            <c:idx val="1"/>
            <c:invertIfNegative val="0"/>
            <c:bubble3D val="0"/>
            <c:spPr>
              <a:solidFill>
                <a:schemeClr val="accent1">
                  <a:lumMod val="75000"/>
                </a:schemeClr>
              </a:solidFill>
              <a:ln>
                <a:solidFill>
                  <a:schemeClr val="accent1">
                    <a:lumMod val="75000"/>
                  </a:schemeClr>
                </a:solidFill>
              </a:ln>
              <a:effectLst/>
            </c:spPr>
          </c:dPt>
          <c:dLbls>
            <c:dLbl>
              <c:idx val="0"/>
              <c:dLblPos val="inBase"/>
              <c:showLegendKey val="0"/>
              <c:showVal val="1"/>
              <c:showCatName val="0"/>
              <c:showSerName val="0"/>
              <c:showPercent val="0"/>
              <c:showBubbleSize val="0"/>
              <c:extLst>
                <c:ext xmlns:c15="http://schemas.microsoft.com/office/drawing/2012/chart" uri="{CE6537A1-D6FC-4f65-9D91-7224C49458BB}"/>
              </c:extLst>
            </c:dLbl>
            <c:dLbl>
              <c:idx val="1"/>
              <c:dLblPos val="inBase"/>
              <c:showLegendKey val="0"/>
              <c:showVal val="1"/>
              <c:showCatName val="0"/>
              <c:showSerName val="0"/>
              <c:showPercent val="0"/>
              <c:showBubbleSize val="0"/>
              <c:extLst>
                <c:ext xmlns:c15="http://schemas.microsoft.com/office/drawing/2012/chart" uri="{CE6537A1-D6FC-4f65-9D91-7224C49458BB}"/>
              </c:extLst>
            </c:dLbl>
            <c:numFmt formatCode="&quot;£&quot;#,##0.00" sourceLinked="0"/>
            <c:spPr>
              <a:noFill/>
              <a:ln>
                <a:noFill/>
              </a:ln>
              <a:effectLst/>
            </c:spPr>
            <c:txPr>
              <a:bodyPr rot="0" spcFirstLastPara="1" vertOverflow="ellipsis" vert="horz" wrap="square" lIns="38100" tIns="19050" rIns="38100" bIns="19050" anchor="ctr" anchorCtr="0">
                <a:spAutoFit/>
              </a:bodyPr>
              <a:lstStyle/>
              <a:p>
                <a:pPr algn="l">
                  <a:defRPr sz="1050" b="1" i="0" u="none" strike="noStrike" kern="1200" baseline="0">
                    <a:solidFill>
                      <a:schemeClr val="bg1"/>
                    </a:solidFill>
                    <a:latin typeface="+mn-lt"/>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Graph!$B$33:$B$34</c:f>
              <c:strCache>
                <c:ptCount val="2"/>
                <c:pt idx="0">
                  <c:v>Allerdale</c:v>
                </c:pt>
                <c:pt idx="1">
                  <c:v>Newcastle upon Tyne</c:v>
                </c:pt>
              </c:strCache>
            </c:strRef>
          </c:cat>
          <c:val>
            <c:numRef>
              <c:f>Graph!$C$33:$C$34</c:f>
              <c:numCache>
                <c:formatCode>0.00</c:formatCode>
                <c:ptCount val="2"/>
                <c:pt idx="0">
                  <c:v>415.78747897734195</c:v>
                </c:pt>
                <c:pt idx="1">
                  <c:v>308.37706919944566</c:v>
                </c:pt>
              </c:numCache>
            </c:numRef>
          </c:val>
        </c:ser>
        <c:dLbls>
          <c:showLegendKey val="0"/>
          <c:showVal val="0"/>
          <c:showCatName val="0"/>
          <c:showSerName val="0"/>
          <c:showPercent val="0"/>
          <c:showBubbleSize val="0"/>
        </c:dLbls>
        <c:gapWidth val="50"/>
        <c:overlap val="100"/>
        <c:axId val="259177904"/>
        <c:axId val="256125640"/>
      </c:barChart>
      <c:catAx>
        <c:axId val="259177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6125640"/>
        <c:crosses val="autoZero"/>
        <c:auto val="1"/>
        <c:lblAlgn val="ctr"/>
        <c:lblOffset val="100"/>
        <c:noMultiLvlLbl val="0"/>
      </c:catAx>
      <c:valAx>
        <c:axId val="256125640"/>
        <c:scaling>
          <c:orientation val="minMax"/>
          <c:min val="0"/>
        </c:scaling>
        <c:delete val="1"/>
        <c:axPos val="b"/>
        <c:numFmt formatCode="0.00" sourceLinked="1"/>
        <c:majorTickMark val="out"/>
        <c:minorTickMark val="none"/>
        <c:tickLblPos val="none"/>
        <c:crossAx val="25917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Graph!$C$42</c:f>
              <c:strCache>
                <c:ptCount val="1"/>
                <c:pt idx="0">
                  <c:v>SFA</c:v>
                </c:pt>
              </c:strCache>
            </c:strRef>
          </c:tx>
          <c:spPr>
            <a:solidFill>
              <a:schemeClr val="accent1"/>
            </a:solidFill>
            <a:ln>
              <a:noFill/>
            </a:ln>
            <a:effectLst/>
          </c:spPr>
          <c:invertIfNegative val="0"/>
          <c:dPt>
            <c:idx val="0"/>
            <c:invertIfNegative val="0"/>
            <c:bubble3D val="0"/>
            <c:spPr>
              <a:solidFill>
                <a:schemeClr val="accent6">
                  <a:lumMod val="60000"/>
                  <a:lumOff val="40000"/>
                </a:schemeClr>
              </a:solidFill>
              <a:ln>
                <a:solidFill>
                  <a:srgbClr val="008000"/>
                </a:solidFill>
              </a:ln>
              <a:effectLst/>
            </c:spPr>
          </c:dPt>
          <c:dPt>
            <c:idx val="1"/>
            <c:invertIfNegative val="0"/>
            <c:bubble3D val="0"/>
            <c:spPr>
              <a:solidFill>
                <a:schemeClr val="accent1">
                  <a:lumMod val="60000"/>
                  <a:lumOff val="40000"/>
                </a:schemeClr>
              </a:solidFill>
              <a:ln>
                <a:solidFill>
                  <a:srgbClr val="002060"/>
                </a:solidFill>
              </a:ln>
              <a:effectLst/>
            </c:spPr>
          </c:dPt>
          <c:dLbls>
            <c:numFmt formatCode="&quot;£&quot;#,##0.00" sourceLinked="0"/>
            <c:spPr>
              <a:noFill/>
              <a:ln>
                <a:noFill/>
              </a:ln>
              <a:effectLst/>
            </c:spPr>
            <c:txPr>
              <a:bodyPr rot="0" spcFirstLastPara="1" vertOverflow="ellipsis" vert="horz" wrap="square" lIns="38100" tIns="19050" rIns="38100" bIns="19050" anchor="ctr" anchorCtr="0">
                <a:spAutoFit/>
              </a:bodyPr>
              <a:lstStyle/>
              <a:p>
                <a:pPr algn="ctr">
                  <a:defRPr sz="105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Graph!$B$43:$B$44</c:f>
              <c:strCache>
                <c:ptCount val="2"/>
                <c:pt idx="0">
                  <c:v>Allerdale</c:v>
                </c:pt>
                <c:pt idx="1">
                  <c:v>Newcastle upon Tyne</c:v>
                </c:pt>
              </c:strCache>
            </c:strRef>
          </c:cat>
          <c:val>
            <c:numRef>
              <c:f>Graph!$C$43:$C$44</c:f>
              <c:numCache>
                <c:formatCode>0.00</c:formatCode>
                <c:ptCount val="2"/>
                <c:pt idx="0">
                  <c:v>430.64453387310158</c:v>
                </c:pt>
                <c:pt idx="1">
                  <c:v>658.14760700356408</c:v>
                </c:pt>
              </c:numCache>
            </c:numRef>
          </c:val>
        </c:ser>
        <c:ser>
          <c:idx val="1"/>
          <c:order val="1"/>
          <c:tx>
            <c:strRef>
              <c:f>Graph!$D$42</c:f>
              <c:strCache>
                <c:ptCount val="1"/>
                <c:pt idx="0">
                  <c:v>Other Grants</c:v>
                </c:pt>
              </c:strCache>
            </c:strRef>
          </c:tx>
          <c:spPr>
            <a:solidFill>
              <a:schemeClr val="accent2"/>
            </a:solidFill>
            <a:ln>
              <a:noFill/>
            </a:ln>
            <a:effectLst/>
          </c:spPr>
          <c:invertIfNegative val="0"/>
          <c:dPt>
            <c:idx val="0"/>
            <c:invertIfNegative val="0"/>
            <c:bubble3D val="0"/>
            <c:spPr>
              <a:solidFill>
                <a:schemeClr val="accent6">
                  <a:lumMod val="20000"/>
                  <a:lumOff val="80000"/>
                </a:schemeClr>
              </a:solidFill>
              <a:ln>
                <a:solidFill>
                  <a:srgbClr val="008000"/>
                </a:solidFill>
              </a:ln>
              <a:effectLst/>
            </c:spPr>
          </c:dPt>
          <c:dPt>
            <c:idx val="1"/>
            <c:invertIfNegative val="0"/>
            <c:bubble3D val="0"/>
            <c:spPr>
              <a:solidFill>
                <a:schemeClr val="accent1">
                  <a:lumMod val="20000"/>
                  <a:lumOff val="80000"/>
                </a:schemeClr>
              </a:solidFill>
              <a:ln>
                <a:solidFill>
                  <a:srgbClr val="002060"/>
                </a:solidFill>
              </a:ln>
              <a:effectLst/>
            </c:spPr>
          </c:dPt>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Graph!$B$43:$B$44</c:f>
              <c:strCache>
                <c:ptCount val="2"/>
                <c:pt idx="0">
                  <c:v>Allerdale</c:v>
                </c:pt>
                <c:pt idx="1">
                  <c:v>Newcastle upon Tyne</c:v>
                </c:pt>
              </c:strCache>
            </c:strRef>
          </c:cat>
          <c:val>
            <c:numRef>
              <c:f>Graph!$D$43:$D$44</c:f>
              <c:numCache>
                <c:formatCode>0.00</c:formatCode>
                <c:ptCount val="2"/>
                <c:pt idx="0">
                  <c:v>81.032028253965478</c:v>
                </c:pt>
                <c:pt idx="1">
                  <c:v>133.22328612577158</c:v>
                </c:pt>
              </c:numCache>
            </c:numRef>
          </c:val>
        </c:ser>
        <c:ser>
          <c:idx val="2"/>
          <c:order val="2"/>
          <c:tx>
            <c:strRef>
              <c:f>Graph!$E$42</c:f>
              <c:strCache>
                <c:ptCount val="1"/>
                <c:pt idx="0">
                  <c:v>Council Tax</c:v>
                </c:pt>
              </c:strCache>
            </c:strRef>
          </c:tx>
          <c:spPr>
            <a:solidFill>
              <a:schemeClr val="accent3"/>
            </a:solidFill>
            <a:ln>
              <a:noFill/>
            </a:ln>
            <a:effectLst/>
          </c:spPr>
          <c:invertIfNegative val="0"/>
          <c:dPt>
            <c:idx val="0"/>
            <c:invertIfNegative val="0"/>
            <c:bubble3D val="0"/>
            <c:spPr>
              <a:solidFill>
                <a:schemeClr val="accent6">
                  <a:lumMod val="75000"/>
                </a:schemeClr>
              </a:solidFill>
              <a:ln>
                <a:solidFill>
                  <a:srgbClr val="008000"/>
                </a:solidFill>
              </a:ln>
              <a:effectLst/>
            </c:spPr>
          </c:dPt>
          <c:dPt>
            <c:idx val="1"/>
            <c:invertIfNegative val="0"/>
            <c:bubble3D val="0"/>
            <c:spPr>
              <a:solidFill>
                <a:schemeClr val="accent1">
                  <a:lumMod val="75000"/>
                </a:schemeClr>
              </a:solidFill>
              <a:ln>
                <a:solidFill>
                  <a:srgbClr val="002060"/>
                </a:solidFill>
              </a:ln>
              <a:effectLst/>
            </c:spPr>
          </c:dPt>
          <c:dLbls>
            <c:numFmt formatCode="&quot;£&quot;#,##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Graph!$B$43:$B$44</c:f>
              <c:strCache>
                <c:ptCount val="2"/>
                <c:pt idx="0">
                  <c:v>Allerdale</c:v>
                </c:pt>
                <c:pt idx="1">
                  <c:v>Newcastle upon Tyne</c:v>
                </c:pt>
              </c:strCache>
            </c:strRef>
          </c:cat>
          <c:val>
            <c:numRef>
              <c:f>Graph!$E$43:$E$44</c:f>
              <c:numCache>
                <c:formatCode>0.00</c:formatCode>
                <c:ptCount val="2"/>
                <c:pt idx="0">
                  <c:v>415.78747897734195</c:v>
                </c:pt>
                <c:pt idx="1">
                  <c:v>308.37706919944566</c:v>
                </c:pt>
              </c:numCache>
            </c:numRef>
          </c:val>
        </c:ser>
        <c:dLbls>
          <c:showLegendKey val="0"/>
          <c:showVal val="0"/>
          <c:showCatName val="0"/>
          <c:showSerName val="0"/>
          <c:showPercent val="0"/>
          <c:showBubbleSize val="0"/>
        </c:dLbls>
        <c:gapWidth val="50"/>
        <c:overlap val="100"/>
        <c:axId val="256126424"/>
        <c:axId val="256126816"/>
      </c:barChart>
      <c:catAx>
        <c:axId val="25612642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56126816"/>
        <c:crosses val="autoZero"/>
        <c:auto val="1"/>
        <c:lblAlgn val="ctr"/>
        <c:lblOffset val="100"/>
        <c:noMultiLvlLbl val="0"/>
      </c:catAx>
      <c:valAx>
        <c:axId val="256126816"/>
        <c:scaling>
          <c:orientation val="minMax"/>
        </c:scaling>
        <c:delete val="1"/>
        <c:axPos val="b"/>
        <c:numFmt formatCode="0.00" sourceLinked="1"/>
        <c:majorTickMark val="none"/>
        <c:minorTickMark val="none"/>
        <c:tickLblPos val="none"/>
        <c:crossAx val="256126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17</xdr:row>
      <xdr:rowOff>38101</xdr:rowOff>
    </xdr:from>
    <xdr:to>
      <xdr:col>4</xdr:col>
      <xdr:colOff>685801</xdr:colOff>
      <xdr:row>27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942975</xdr:colOff>
      <xdr:row>17</xdr:row>
      <xdr:rowOff>161925</xdr:rowOff>
    </xdr:from>
    <xdr:to>
      <xdr:col>2</xdr:col>
      <xdr:colOff>571500</xdr:colOff>
      <xdr:row>19</xdr:row>
      <xdr:rowOff>0</xdr:rowOff>
    </xdr:to>
    <xdr:sp macro="" textlink="">
      <xdr:nvSpPr>
        <xdr:cNvPr id="3" name="TextBox 2"/>
        <xdr:cNvSpPr txBox="1"/>
      </xdr:nvSpPr>
      <xdr:spPr>
        <a:xfrm>
          <a:off x="1095375" y="2638425"/>
          <a:ext cx="16478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2013/14</a:t>
          </a:r>
        </a:p>
      </xdr:txBody>
    </xdr:sp>
    <xdr:clientData/>
  </xdr:twoCellAnchor>
  <xdr:twoCellAnchor>
    <xdr:from>
      <xdr:col>1</xdr:col>
      <xdr:colOff>942975</xdr:colOff>
      <xdr:row>22</xdr:row>
      <xdr:rowOff>95250</xdr:rowOff>
    </xdr:from>
    <xdr:to>
      <xdr:col>2</xdr:col>
      <xdr:colOff>571500</xdr:colOff>
      <xdr:row>23</xdr:row>
      <xdr:rowOff>142875</xdr:rowOff>
    </xdr:to>
    <xdr:sp macro="" textlink="">
      <xdr:nvSpPr>
        <xdr:cNvPr id="4" name="TextBox 3"/>
        <xdr:cNvSpPr txBox="1"/>
      </xdr:nvSpPr>
      <xdr:spPr>
        <a:xfrm>
          <a:off x="1095375" y="3524250"/>
          <a:ext cx="16478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2014/15</a:t>
          </a:r>
        </a:p>
      </xdr:txBody>
    </xdr:sp>
    <xdr:clientData/>
  </xdr:twoCellAnchor>
  <xdr:twoCellAnchor>
    <xdr:from>
      <xdr:col>1</xdr:col>
      <xdr:colOff>4762</xdr:colOff>
      <xdr:row>31</xdr:row>
      <xdr:rowOff>28576</xdr:rowOff>
    </xdr:from>
    <xdr:to>
      <xdr:col>4</xdr:col>
      <xdr:colOff>685800</xdr:colOff>
      <xdr:row>35</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14286</xdr:colOff>
      <xdr:row>39</xdr:row>
      <xdr:rowOff>66675</xdr:rowOff>
    </xdr:from>
    <xdr:to>
      <xdr:col>8</xdr:col>
      <xdr:colOff>800100</xdr:colOff>
      <xdr:row>45</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25</xdr:row>
      <xdr:rowOff>76200</xdr:rowOff>
    </xdr:from>
    <xdr:to>
      <xdr:col>8</xdr:col>
      <xdr:colOff>628650</xdr:colOff>
      <xdr:row>27</xdr:row>
      <xdr:rowOff>123825</xdr:rowOff>
    </xdr:to>
    <xdr:sp macro="" textlink="">
      <xdr:nvSpPr>
        <xdr:cNvPr id="8" name="TextBox 7"/>
        <xdr:cNvSpPr txBox="1"/>
      </xdr:nvSpPr>
      <xdr:spPr>
        <a:xfrm>
          <a:off x="4533900" y="4724400"/>
          <a:ext cx="2952750" cy="428625"/>
        </a:xfrm>
        <a:prstGeom prst="rect">
          <a:avLst/>
        </a:prstGeom>
        <a:solidFill>
          <a:schemeClr val="lt1"/>
        </a:solidFill>
        <a:ln w="9525"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The percentage in the white area shows the difference in SFA per head between the two authorities</a:t>
          </a:r>
        </a:p>
      </xdr:txBody>
    </xdr:sp>
    <xdr:clientData/>
  </xdr:twoCellAnchor>
  <xdr:twoCellAnchor editAs="oneCell">
    <xdr:from>
      <xdr:col>1</xdr:col>
      <xdr:colOff>247651</xdr:colOff>
      <xdr:row>51</xdr:row>
      <xdr:rowOff>16899</xdr:rowOff>
    </xdr:from>
    <xdr:to>
      <xdr:col>1</xdr:col>
      <xdr:colOff>1685925</xdr:colOff>
      <xdr:row>55</xdr:row>
      <xdr:rowOff>114997</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0051" y="9046599"/>
          <a:ext cx="1438274" cy="860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bates\Dropbox\MPs%20201314\rural-analysis%20(dw%20changed%20print%20area%20george%20yo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figs for breakdown"/>
      <sheetName val="Mainsheet"/>
      <sheetName val="Sheet7"/>
      <sheetName val="Data"/>
      <sheetName val="adj1213ff"/>
      <sheetName val="1213SUFA"/>
      <sheetName val="1314SUFA"/>
      <sheetName val="1213FFbreak"/>
      <sheetName val="1314FFbreak"/>
      <sheetName val="CTModelLocal Parish Allocations"/>
      <sheetName val="13-14SPsuppinfo"/>
      <sheetName val="graphs"/>
    </sheetNames>
    <sheetDataSet>
      <sheetData sheetId="0"/>
      <sheetData sheetId="1"/>
      <sheetData sheetId="2">
        <row r="48">
          <cell r="B48" t="str">
            <v>Allerdale</v>
          </cell>
          <cell r="C48" t="str">
            <v>District</v>
          </cell>
          <cell r="D48" t="str">
            <v>CUMBRIA</v>
          </cell>
        </row>
        <row r="49">
          <cell r="B49" t="str">
            <v>Babergh</v>
          </cell>
          <cell r="C49" t="str">
            <v>District</v>
          </cell>
          <cell r="D49" t="str">
            <v>SUFFOLK</v>
          </cell>
        </row>
        <row r="50">
          <cell r="B50" t="str">
            <v>Breckland</v>
          </cell>
          <cell r="C50" t="str">
            <v>District</v>
          </cell>
          <cell r="D50" t="str">
            <v>NORFOLK</v>
          </cell>
        </row>
        <row r="51">
          <cell r="B51" t="str">
            <v>Chichester</v>
          </cell>
          <cell r="C51" t="str">
            <v>District</v>
          </cell>
          <cell r="D51" t="str">
            <v>WEST SUSSEX</v>
          </cell>
        </row>
        <row r="52">
          <cell r="B52" t="str">
            <v>Copeland</v>
          </cell>
          <cell r="C52" t="str">
            <v>District</v>
          </cell>
          <cell r="D52" t="str">
            <v>CUMBRIA</v>
          </cell>
        </row>
        <row r="53">
          <cell r="B53" t="str">
            <v>Cotswold</v>
          </cell>
          <cell r="C53" t="str">
            <v>District</v>
          </cell>
          <cell r="D53" t="str">
            <v>GLOUCESTERSHIRE</v>
          </cell>
        </row>
        <row r="54">
          <cell r="B54" t="str">
            <v>Craven</v>
          </cell>
          <cell r="C54" t="str">
            <v>District</v>
          </cell>
          <cell r="D54" t="str">
            <v>NORTH YORKSHIRE</v>
          </cell>
        </row>
        <row r="55">
          <cell r="B55" t="str">
            <v>Daventry</v>
          </cell>
          <cell r="C55" t="str">
            <v>District</v>
          </cell>
          <cell r="D55" t="str">
            <v>NORTHAMPTONSHIRE</v>
          </cell>
        </row>
        <row r="56">
          <cell r="B56" t="str">
            <v>Derbyshire Dales</v>
          </cell>
          <cell r="C56" t="str">
            <v>District</v>
          </cell>
          <cell r="D56" t="str">
            <v>DERBYSHIRE</v>
          </cell>
        </row>
        <row r="57">
          <cell r="B57" t="str">
            <v>East Cambridgeshire</v>
          </cell>
          <cell r="C57" t="str">
            <v>District</v>
          </cell>
          <cell r="D57" t="str">
            <v>CAMBRIDGESHIRE</v>
          </cell>
        </row>
        <row r="58">
          <cell r="B58" t="str">
            <v>East Lindsey</v>
          </cell>
          <cell r="C58" t="str">
            <v>District</v>
          </cell>
          <cell r="D58" t="str">
            <v>LINCOLNSHIRE</v>
          </cell>
        </row>
        <row r="59">
          <cell r="B59" t="str">
            <v>Eden</v>
          </cell>
          <cell r="C59" t="str">
            <v>District</v>
          </cell>
          <cell r="D59" t="str">
            <v>CUMBRIA</v>
          </cell>
        </row>
        <row r="60">
          <cell r="B60" t="str">
            <v>Fenland</v>
          </cell>
          <cell r="C60" t="str">
            <v>District</v>
          </cell>
          <cell r="D60" t="str">
            <v>CAMBRIDGESHIRE</v>
          </cell>
        </row>
        <row r="61">
          <cell r="B61" t="str">
            <v>Forest Heath</v>
          </cell>
          <cell r="C61" t="str">
            <v>District</v>
          </cell>
          <cell r="D61" t="str">
            <v>SUFFOLK</v>
          </cell>
        </row>
        <row r="62">
          <cell r="B62" t="str">
            <v>Forest of Dean</v>
          </cell>
          <cell r="C62" t="str">
            <v>District</v>
          </cell>
          <cell r="D62" t="str">
            <v>GLOUCESTERSHIRE</v>
          </cell>
        </row>
        <row r="63">
          <cell r="B63" t="str">
            <v>Hambleton</v>
          </cell>
          <cell r="C63" t="str">
            <v>District</v>
          </cell>
          <cell r="D63" t="str">
            <v>NORTH YORKSHIRE</v>
          </cell>
        </row>
        <row r="64">
          <cell r="B64" t="str">
            <v>Harborough</v>
          </cell>
          <cell r="C64" t="str">
            <v>District</v>
          </cell>
          <cell r="D64" t="str">
            <v>LEICESTERSHIRE</v>
          </cell>
        </row>
        <row r="65">
          <cell r="B65" t="str">
            <v>Huntingdonshire</v>
          </cell>
          <cell r="C65" t="str">
            <v>District</v>
          </cell>
          <cell r="D65" t="str">
            <v>CAMBRIDGESHIRE</v>
          </cell>
        </row>
        <row r="66">
          <cell r="B66" t="str">
            <v>Maldon</v>
          </cell>
          <cell r="C66" t="str">
            <v>District</v>
          </cell>
          <cell r="D66" t="str">
            <v>ESSEX</v>
          </cell>
        </row>
        <row r="67">
          <cell r="B67" t="str">
            <v>Melton</v>
          </cell>
          <cell r="C67" t="str">
            <v>District</v>
          </cell>
          <cell r="D67" t="str">
            <v>LEICESTERSHIRE</v>
          </cell>
        </row>
        <row r="68">
          <cell r="B68" t="str">
            <v>Mendip</v>
          </cell>
          <cell r="C68" t="str">
            <v>District</v>
          </cell>
          <cell r="D68" t="str">
            <v>SOMERSET</v>
          </cell>
        </row>
        <row r="69">
          <cell r="B69" t="str">
            <v>Mid Devon</v>
          </cell>
          <cell r="C69" t="str">
            <v>District</v>
          </cell>
          <cell r="D69" t="str">
            <v>DEVON</v>
          </cell>
        </row>
        <row r="70">
          <cell r="B70" t="str">
            <v>Mid Suffolk</v>
          </cell>
          <cell r="C70" t="str">
            <v>District</v>
          </cell>
          <cell r="D70" t="str">
            <v>SUFFOLK</v>
          </cell>
        </row>
        <row r="71">
          <cell r="B71" t="str">
            <v>Mid Sussex</v>
          </cell>
          <cell r="C71" t="str">
            <v>District</v>
          </cell>
          <cell r="D71" t="str">
            <v>WEST SUSSEX</v>
          </cell>
        </row>
        <row r="72">
          <cell r="B72" t="str">
            <v>North Dorset</v>
          </cell>
          <cell r="C72" t="str">
            <v>District</v>
          </cell>
          <cell r="D72" t="str">
            <v>DORSET</v>
          </cell>
        </row>
        <row r="73">
          <cell r="B73" t="str">
            <v>North Kesteven</v>
          </cell>
          <cell r="C73" t="str">
            <v>District</v>
          </cell>
          <cell r="D73" t="str">
            <v>LINCOLNSHIRE</v>
          </cell>
        </row>
        <row r="74">
          <cell r="B74" t="str">
            <v>North Norfolk</v>
          </cell>
          <cell r="C74" t="str">
            <v>District</v>
          </cell>
          <cell r="D74" t="str">
            <v>NORFOLK</v>
          </cell>
        </row>
        <row r="75">
          <cell r="B75" t="str">
            <v>Purbeck</v>
          </cell>
          <cell r="C75" t="str">
            <v>District</v>
          </cell>
          <cell r="D75" t="str">
            <v>DORSET</v>
          </cell>
        </row>
        <row r="76">
          <cell r="B76" t="str">
            <v>Ribble Valley</v>
          </cell>
          <cell r="C76" t="str">
            <v>District</v>
          </cell>
          <cell r="D76" t="str">
            <v>LANCASHIRE</v>
          </cell>
        </row>
        <row r="77">
          <cell r="B77" t="str">
            <v>Richmondshire</v>
          </cell>
          <cell r="C77" t="str">
            <v>District</v>
          </cell>
          <cell r="D77" t="str">
            <v>NORTH YORKSHIRE</v>
          </cell>
        </row>
        <row r="78">
          <cell r="B78" t="str">
            <v>Ryedale</v>
          </cell>
          <cell r="C78" t="str">
            <v>District</v>
          </cell>
          <cell r="D78" t="str">
            <v>NORTH YORKSHIRE</v>
          </cell>
        </row>
        <row r="79">
          <cell r="B79" t="str">
            <v>Selby</v>
          </cell>
          <cell r="C79" t="str">
            <v>District</v>
          </cell>
          <cell r="D79" t="str">
            <v>NORTH YORKSHIRE</v>
          </cell>
        </row>
        <row r="80">
          <cell r="B80" t="str">
            <v>South Cambridgeshire</v>
          </cell>
          <cell r="C80" t="str">
            <v>District</v>
          </cell>
          <cell r="D80" t="str">
            <v>CAMBRIDGESHIRE</v>
          </cell>
        </row>
        <row r="81">
          <cell r="B81" t="str">
            <v>South Hams</v>
          </cell>
          <cell r="C81" t="str">
            <v>District</v>
          </cell>
          <cell r="D81" t="str">
            <v>DEVON</v>
          </cell>
        </row>
        <row r="82">
          <cell r="B82" t="str">
            <v>South Holland</v>
          </cell>
          <cell r="C82" t="str">
            <v>District</v>
          </cell>
          <cell r="D82" t="str">
            <v>LINCOLNSHIRE</v>
          </cell>
        </row>
        <row r="83">
          <cell r="B83" t="str">
            <v>South Lakeland</v>
          </cell>
          <cell r="C83" t="str">
            <v>District</v>
          </cell>
          <cell r="D83" t="str">
            <v>CUMBRIA</v>
          </cell>
        </row>
        <row r="84">
          <cell r="B84" t="str">
            <v>South Norfolk</v>
          </cell>
          <cell r="C84" t="str">
            <v>District</v>
          </cell>
          <cell r="D84" t="str">
            <v>NORFOLK</v>
          </cell>
        </row>
        <row r="85">
          <cell r="B85" t="str">
            <v>South Northamptonshire</v>
          </cell>
          <cell r="C85" t="str">
            <v>District</v>
          </cell>
          <cell r="D85" t="str">
            <v>NORTHAMPTONSHIRE</v>
          </cell>
        </row>
        <row r="86">
          <cell r="B86" t="str">
            <v>South Oxfordshire</v>
          </cell>
          <cell r="C86" t="str">
            <v>District</v>
          </cell>
          <cell r="D86" t="str">
            <v>OXFORDSHIRE</v>
          </cell>
        </row>
        <row r="87">
          <cell r="B87" t="str">
            <v>Stratford-on-Avon</v>
          </cell>
          <cell r="C87" t="str">
            <v>District</v>
          </cell>
          <cell r="D87" t="str">
            <v>WARWICKSHIRE</v>
          </cell>
        </row>
        <row r="88">
          <cell r="B88" t="str">
            <v>Suffolk Coastal</v>
          </cell>
          <cell r="C88" t="str">
            <v>District</v>
          </cell>
          <cell r="D88" t="str">
            <v>SUFFOLK</v>
          </cell>
        </row>
        <row r="89">
          <cell r="B89" t="str">
            <v>Teignbridge</v>
          </cell>
          <cell r="C89" t="str">
            <v>District</v>
          </cell>
          <cell r="D89" t="str">
            <v>DEVON</v>
          </cell>
        </row>
        <row r="90">
          <cell r="B90" t="str">
            <v>Torridge</v>
          </cell>
          <cell r="C90" t="str">
            <v>District</v>
          </cell>
          <cell r="D90" t="str">
            <v>DEVON</v>
          </cell>
        </row>
        <row r="91">
          <cell r="B91" t="str">
            <v>Uttlesford</v>
          </cell>
          <cell r="C91" t="str">
            <v>District</v>
          </cell>
          <cell r="D91" t="str">
            <v>ESSEX</v>
          </cell>
        </row>
        <row r="92">
          <cell r="B92" t="str">
            <v>Wealden</v>
          </cell>
          <cell r="C92" t="str">
            <v>District</v>
          </cell>
          <cell r="D92" t="str">
            <v>EAST SUSSEX</v>
          </cell>
        </row>
        <row r="93">
          <cell r="B93" t="str">
            <v>West Devon</v>
          </cell>
          <cell r="C93" t="str">
            <v>District</v>
          </cell>
          <cell r="D93" t="str">
            <v>DEVON</v>
          </cell>
        </row>
        <row r="94">
          <cell r="B94" t="str">
            <v>West Dorset</v>
          </cell>
          <cell r="C94" t="str">
            <v>District</v>
          </cell>
          <cell r="D94" t="str">
            <v>DORSET</v>
          </cell>
        </row>
        <row r="95">
          <cell r="B95" t="str">
            <v>West Lindsey</v>
          </cell>
          <cell r="C95" t="str">
            <v>District</v>
          </cell>
          <cell r="D95" t="str">
            <v>LINCOLNSHIRE</v>
          </cell>
        </row>
        <row r="96">
          <cell r="B96" t="str">
            <v>West Oxfordshire</v>
          </cell>
          <cell r="C96" t="str">
            <v>District</v>
          </cell>
          <cell r="D96" t="str">
            <v>OXFORDSHIRE</v>
          </cell>
        </row>
        <row r="97">
          <cell r="B97" t="str">
            <v>West Somerset</v>
          </cell>
          <cell r="C97" t="str">
            <v>District</v>
          </cell>
          <cell r="D97" t="str">
            <v>SOMERSET</v>
          </cell>
        </row>
        <row r="98">
          <cell r="B98" t="str">
            <v>Wychavon</v>
          </cell>
          <cell r="C98" t="str">
            <v>District</v>
          </cell>
          <cell r="D98" t="str">
            <v>WORCESTERSHIRE</v>
          </cell>
        </row>
        <row r="101">
          <cell r="B101" t="str">
            <v>Aylesbury Vale</v>
          </cell>
          <cell r="C101" t="str">
            <v>District</v>
          </cell>
          <cell r="D101" t="str">
            <v>BUCKINGHAMSHIRE</v>
          </cell>
        </row>
        <row r="102">
          <cell r="B102" t="str">
            <v>Bassetlaw</v>
          </cell>
          <cell r="C102" t="str">
            <v>District</v>
          </cell>
          <cell r="D102" t="str">
            <v>NOTTINGHAMSHIRE</v>
          </cell>
        </row>
        <row r="103">
          <cell r="B103" t="str">
            <v>Braintree</v>
          </cell>
          <cell r="C103" t="str">
            <v>District</v>
          </cell>
          <cell r="D103" t="str">
            <v>ESSEX</v>
          </cell>
        </row>
        <row r="104">
          <cell r="B104" t="str">
            <v>Dover</v>
          </cell>
          <cell r="C104" t="str">
            <v>District</v>
          </cell>
          <cell r="D104" t="str">
            <v>KENT</v>
          </cell>
        </row>
        <row r="105">
          <cell r="B105" t="str">
            <v>East Devon</v>
          </cell>
          <cell r="C105" t="str">
            <v>District</v>
          </cell>
          <cell r="D105" t="str">
            <v>DEVON</v>
          </cell>
        </row>
        <row r="106">
          <cell r="B106" t="str">
            <v>East Dorset</v>
          </cell>
          <cell r="C106" t="str">
            <v>District</v>
          </cell>
          <cell r="D106" t="str">
            <v>DORSET</v>
          </cell>
        </row>
        <row r="107">
          <cell r="B107" t="str">
            <v>East Hampshire</v>
          </cell>
          <cell r="C107" t="str">
            <v>District</v>
          </cell>
          <cell r="D107" t="str">
            <v>HAMPSHIRE</v>
          </cell>
        </row>
        <row r="108">
          <cell r="B108" t="str">
            <v>East Northamptonshire</v>
          </cell>
          <cell r="C108" t="str">
            <v>District</v>
          </cell>
          <cell r="D108" t="str">
            <v>NORTHAMPTONSHIRE</v>
          </cell>
        </row>
        <row r="109">
          <cell r="B109" t="str">
            <v>High Peak</v>
          </cell>
          <cell r="C109" t="str">
            <v>District</v>
          </cell>
          <cell r="D109" t="str">
            <v>DERBYSHIRE</v>
          </cell>
        </row>
        <row r="110">
          <cell r="B110" t="str">
            <v>Horsham</v>
          </cell>
          <cell r="C110" t="str">
            <v>District</v>
          </cell>
          <cell r="D110" t="str">
            <v>WEST SUSSEX</v>
          </cell>
        </row>
        <row r="111">
          <cell r="B111" t="str">
            <v>King's Lynn and West Norfolk</v>
          </cell>
          <cell r="C111" t="str">
            <v>District</v>
          </cell>
          <cell r="D111" t="str">
            <v>NORFOLK</v>
          </cell>
        </row>
        <row r="112">
          <cell r="B112" t="str">
            <v>Lewes</v>
          </cell>
          <cell r="C112" t="str">
            <v>District</v>
          </cell>
          <cell r="D112" t="str">
            <v>EAST SUSSEX</v>
          </cell>
        </row>
        <row r="113">
          <cell r="B113" t="str">
            <v>Lichfield</v>
          </cell>
          <cell r="C113" t="str">
            <v>District</v>
          </cell>
          <cell r="D113" t="str">
            <v>STAFFORDSHIRE</v>
          </cell>
        </row>
        <row r="114">
          <cell r="B114" t="str">
            <v>Malvern Hills</v>
          </cell>
          <cell r="C114" t="str">
            <v>District</v>
          </cell>
          <cell r="D114" t="str">
            <v>WORCESTERSHIRE</v>
          </cell>
        </row>
        <row r="115">
          <cell r="B115" t="str">
            <v>Newark and Sherwood</v>
          </cell>
          <cell r="C115" t="str">
            <v>District</v>
          </cell>
          <cell r="D115" t="str">
            <v>NOTTINGHAMSHIRE</v>
          </cell>
        </row>
        <row r="116">
          <cell r="B116" t="str">
            <v>North Devon</v>
          </cell>
          <cell r="C116" t="str">
            <v>District</v>
          </cell>
          <cell r="D116" t="str">
            <v>DEVON</v>
          </cell>
        </row>
        <row r="117">
          <cell r="B117" t="str">
            <v>North East Derbyshire</v>
          </cell>
          <cell r="C117" t="str">
            <v>District</v>
          </cell>
          <cell r="D117" t="str">
            <v>DERBYSHIRE</v>
          </cell>
        </row>
        <row r="118">
          <cell r="B118" t="str">
            <v>North Warwickshire</v>
          </cell>
          <cell r="C118" t="str">
            <v>District</v>
          </cell>
          <cell r="D118" t="str">
            <v>WARWICKSHIRE</v>
          </cell>
        </row>
        <row r="119">
          <cell r="B119" t="str">
            <v>North West Leicestershire</v>
          </cell>
          <cell r="C119" t="str">
            <v>District</v>
          </cell>
          <cell r="D119" t="str">
            <v>LEICESTERSHIRE</v>
          </cell>
        </row>
        <row r="120">
          <cell r="B120" t="str">
            <v>Rother</v>
          </cell>
          <cell r="C120" t="str">
            <v>District</v>
          </cell>
          <cell r="D120" t="str">
            <v>EAST SUSSEX</v>
          </cell>
        </row>
        <row r="121">
          <cell r="B121" t="str">
            <v>Rushcliffe</v>
          </cell>
          <cell r="C121" t="str">
            <v>District</v>
          </cell>
          <cell r="D121" t="str">
            <v>NOTTINGHAMSHIRE</v>
          </cell>
        </row>
        <row r="122">
          <cell r="B122" t="str">
            <v>Sedgemoor</v>
          </cell>
          <cell r="C122" t="str">
            <v>District</v>
          </cell>
          <cell r="D122" t="str">
            <v>SOMERSET</v>
          </cell>
        </row>
        <row r="123">
          <cell r="B123" t="str">
            <v>Sevenoaks</v>
          </cell>
          <cell r="C123" t="str">
            <v>District</v>
          </cell>
          <cell r="D123" t="str">
            <v>KENT</v>
          </cell>
        </row>
        <row r="124">
          <cell r="B124" t="str">
            <v>South Bucks</v>
          </cell>
          <cell r="C124" t="str">
            <v>District</v>
          </cell>
          <cell r="D124" t="str">
            <v>BUCKINGHAMSHIRE</v>
          </cell>
        </row>
        <row r="125">
          <cell r="B125" t="str">
            <v>South Kesteven</v>
          </cell>
          <cell r="C125" t="str">
            <v>District</v>
          </cell>
          <cell r="D125" t="str">
            <v>LINCOLNSHIRE</v>
          </cell>
        </row>
        <row r="126">
          <cell r="B126" t="str">
            <v>South Somerset</v>
          </cell>
          <cell r="C126" t="str">
            <v>District</v>
          </cell>
          <cell r="D126" t="str">
            <v>SOMERSET</v>
          </cell>
        </row>
        <row r="127">
          <cell r="B127" t="str">
            <v>St Edmundsbury</v>
          </cell>
          <cell r="C127" t="str">
            <v>District</v>
          </cell>
          <cell r="D127" t="str">
            <v>SUFFOLK</v>
          </cell>
        </row>
        <row r="128">
          <cell r="B128" t="str">
            <v>Staffordshire Moorlands</v>
          </cell>
          <cell r="C128" t="str">
            <v>District</v>
          </cell>
          <cell r="D128" t="str">
            <v>STAFFORDSHIRE</v>
          </cell>
        </row>
        <row r="129">
          <cell r="B129" t="str">
            <v>Stroud</v>
          </cell>
          <cell r="C129" t="str">
            <v>District</v>
          </cell>
          <cell r="D129" t="str">
            <v>GLOUCESTERSHIRE</v>
          </cell>
        </row>
        <row r="130">
          <cell r="B130" t="str">
            <v>Tandridge</v>
          </cell>
          <cell r="C130" t="str">
            <v>District</v>
          </cell>
          <cell r="D130" t="str">
            <v>SURREY</v>
          </cell>
        </row>
        <row r="131">
          <cell r="B131" t="str">
            <v>Tendring</v>
          </cell>
          <cell r="C131" t="str">
            <v>District</v>
          </cell>
          <cell r="D131" t="str">
            <v>ESSEX</v>
          </cell>
        </row>
        <row r="132">
          <cell r="B132" t="str">
            <v>Test Valley</v>
          </cell>
          <cell r="C132" t="str">
            <v>District</v>
          </cell>
          <cell r="D132" t="str">
            <v>HAMPSHIRE</v>
          </cell>
        </row>
        <row r="133">
          <cell r="B133" t="str">
            <v>Tewkesbury</v>
          </cell>
          <cell r="C133" t="str">
            <v>District</v>
          </cell>
          <cell r="D133" t="str">
            <v>GLOUCESTERSHIRE</v>
          </cell>
        </row>
        <row r="134">
          <cell r="B134" t="str">
            <v>Tonbridge and Malling</v>
          </cell>
          <cell r="C134" t="str">
            <v>District</v>
          </cell>
          <cell r="D134" t="str">
            <v>KENT</v>
          </cell>
        </row>
        <row r="135">
          <cell r="B135" t="str">
            <v>Vale of White Horse</v>
          </cell>
          <cell r="C135" t="str">
            <v>District</v>
          </cell>
          <cell r="D135" t="str">
            <v>OXFORDSHIRE</v>
          </cell>
        </row>
        <row r="136">
          <cell r="B136" t="str">
            <v>Waverley</v>
          </cell>
          <cell r="C136" t="str">
            <v>District</v>
          </cell>
          <cell r="D136" t="str">
            <v>SURREY</v>
          </cell>
        </row>
        <row r="137">
          <cell r="B137" t="str">
            <v>West Lancashire</v>
          </cell>
          <cell r="C137" t="str">
            <v>District</v>
          </cell>
          <cell r="D137" t="str">
            <v>LANCASHIRE</v>
          </cell>
        </row>
        <row r="138">
          <cell r="B138" t="str">
            <v>Winchester</v>
          </cell>
          <cell r="C138" t="str">
            <v>District</v>
          </cell>
          <cell r="D138" t="str">
            <v>HAMPSHIRE</v>
          </cell>
        </row>
        <row r="141">
          <cell r="B141" t="str">
            <v>Amber Valley</v>
          </cell>
          <cell r="C141" t="str">
            <v>District</v>
          </cell>
          <cell r="D141" t="str">
            <v>DERBYSHIRE</v>
          </cell>
        </row>
        <row r="142">
          <cell r="B142" t="str">
            <v>Ashford</v>
          </cell>
          <cell r="C142" t="str">
            <v>District</v>
          </cell>
          <cell r="D142" t="str">
            <v>KENT</v>
          </cell>
        </row>
        <row r="143">
          <cell r="B143" t="str">
            <v>Basingstoke and Deane</v>
          </cell>
          <cell r="C143" t="str">
            <v>District</v>
          </cell>
          <cell r="D143" t="str">
            <v>HAMPSHIRE</v>
          </cell>
        </row>
        <row r="144">
          <cell r="B144" t="str">
            <v>Bolsover</v>
          </cell>
          <cell r="C144" t="str">
            <v>District</v>
          </cell>
          <cell r="D144" t="str">
            <v>DERBYSHIRE</v>
          </cell>
        </row>
        <row r="145">
          <cell r="B145" t="str">
            <v>Boston</v>
          </cell>
          <cell r="C145" t="str">
            <v>District</v>
          </cell>
          <cell r="D145" t="str">
            <v>LINCOLNSHIRE</v>
          </cell>
        </row>
        <row r="146">
          <cell r="B146" t="str">
            <v>Brentwood</v>
          </cell>
          <cell r="C146" t="str">
            <v>District</v>
          </cell>
          <cell r="D146" t="str">
            <v>ESSEX</v>
          </cell>
        </row>
        <row r="147">
          <cell r="B147" t="str">
            <v>Broadland</v>
          </cell>
          <cell r="C147" t="str">
            <v>District</v>
          </cell>
          <cell r="D147" t="str">
            <v>NORFOLK</v>
          </cell>
        </row>
        <row r="148">
          <cell r="B148" t="str">
            <v>Bromsgrove</v>
          </cell>
          <cell r="C148" t="str">
            <v>District</v>
          </cell>
          <cell r="D148" t="str">
            <v>WORCESTERSHIRE</v>
          </cell>
        </row>
        <row r="149">
          <cell r="B149" t="str">
            <v>Cannock Chase</v>
          </cell>
          <cell r="C149" t="str">
            <v>District</v>
          </cell>
          <cell r="D149" t="str">
            <v>STAFFORDSHIRE</v>
          </cell>
        </row>
        <row r="150">
          <cell r="B150" t="str">
            <v>Carlisle</v>
          </cell>
          <cell r="C150" t="str">
            <v>District</v>
          </cell>
          <cell r="D150" t="str">
            <v>CUMBRIA</v>
          </cell>
        </row>
        <row r="151">
          <cell r="B151" t="str">
            <v>Cherwell</v>
          </cell>
          <cell r="C151" t="str">
            <v>District</v>
          </cell>
          <cell r="D151" t="str">
            <v>OXFORDSHIRE</v>
          </cell>
        </row>
        <row r="152">
          <cell r="B152" t="str">
            <v>Chiltern</v>
          </cell>
          <cell r="C152" t="str">
            <v>District</v>
          </cell>
          <cell r="D152" t="str">
            <v>BUCKINGHAMSHIRE</v>
          </cell>
        </row>
        <row r="153">
          <cell r="B153" t="str">
            <v>Chorley</v>
          </cell>
          <cell r="C153" t="str">
            <v>District</v>
          </cell>
          <cell r="D153" t="str">
            <v>LANCASHIRE</v>
          </cell>
        </row>
        <row r="154">
          <cell r="B154" t="str">
            <v>Colchester</v>
          </cell>
          <cell r="C154" t="str">
            <v>District</v>
          </cell>
          <cell r="D154" t="str">
            <v>ESSEX</v>
          </cell>
        </row>
        <row r="155">
          <cell r="B155" t="str">
            <v>Dacorum</v>
          </cell>
          <cell r="C155" t="str">
            <v>District</v>
          </cell>
          <cell r="D155" t="str">
            <v>HERTFORDSHIRE</v>
          </cell>
        </row>
        <row r="156">
          <cell r="B156" t="str">
            <v>East Hertfordshire</v>
          </cell>
          <cell r="C156" t="str">
            <v>District</v>
          </cell>
          <cell r="D156" t="str">
            <v>HERTFORDSHIRE</v>
          </cell>
        </row>
        <row r="157">
          <cell r="B157" t="str">
            <v>East Staffordshire</v>
          </cell>
          <cell r="C157" t="str">
            <v>District</v>
          </cell>
          <cell r="D157" t="str">
            <v>STAFFORDSHIRE</v>
          </cell>
        </row>
        <row r="158">
          <cell r="B158" t="str">
            <v>Eastleigh</v>
          </cell>
          <cell r="C158" t="str">
            <v>District</v>
          </cell>
          <cell r="D158" t="str">
            <v>HAMPSHIRE</v>
          </cell>
        </row>
        <row r="159">
          <cell r="B159" t="str">
            <v>Epping Forest</v>
          </cell>
          <cell r="C159" t="str">
            <v>District</v>
          </cell>
          <cell r="D159" t="str">
            <v>ESSEX</v>
          </cell>
        </row>
        <row r="160">
          <cell r="B160" t="str">
            <v>Fylde</v>
          </cell>
          <cell r="C160" t="str">
            <v>District</v>
          </cell>
          <cell r="D160" t="str">
            <v>LANCASHIRE</v>
          </cell>
        </row>
        <row r="161">
          <cell r="B161" t="str">
            <v>Great Yarmouth</v>
          </cell>
          <cell r="C161" t="str">
            <v>District</v>
          </cell>
          <cell r="D161" t="str">
            <v>NORFOLK</v>
          </cell>
        </row>
        <row r="162">
          <cell r="B162" t="str">
            <v>Guildford</v>
          </cell>
          <cell r="C162" t="str">
            <v>District</v>
          </cell>
          <cell r="D162" t="str">
            <v>SURREY</v>
          </cell>
        </row>
        <row r="163">
          <cell r="B163" t="str">
            <v>Harrogate</v>
          </cell>
          <cell r="C163" t="str">
            <v>District</v>
          </cell>
          <cell r="D163" t="str">
            <v>NORTH YORKSHIRE</v>
          </cell>
        </row>
        <row r="164">
          <cell r="B164" t="str">
            <v>Hart</v>
          </cell>
          <cell r="C164" t="str">
            <v>District</v>
          </cell>
          <cell r="D164" t="str">
            <v>HAMPSHIRE</v>
          </cell>
        </row>
        <row r="165">
          <cell r="B165" t="str">
            <v>Hertsmere</v>
          </cell>
          <cell r="C165" t="str">
            <v>District</v>
          </cell>
          <cell r="D165" t="str">
            <v>HERTFORDSHIRE</v>
          </cell>
        </row>
        <row r="166">
          <cell r="B166" t="str">
            <v>Hinckley and Bosworth</v>
          </cell>
          <cell r="C166" t="str">
            <v>District</v>
          </cell>
          <cell r="D166" t="str">
            <v>LEICESTERSHIRE</v>
          </cell>
        </row>
        <row r="167">
          <cell r="B167" t="str">
            <v>Kettering</v>
          </cell>
          <cell r="C167" t="str">
            <v>District</v>
          </cell>
          <cell r="D167" t="str">
            <v>NORTHAMPTONSHIRE</v>
          </cell>
        </row>
        <row r="168">
          <cell r="B168" t="str">
            <v>Lancaster</v>
          </cell>
          <cell r="C168" t="str">
            <v>District</v>
          </cell>
          <cell r="D168" t="str">
            <v>LANCASHIRE</v>
          </cell>
        </row>
        <row r="169">
          <cell r="B169" t="str">
            <v>Maidstone</v>
          </cell>
          <cell r="C169" t="str">
            <v>District</v>
          </cell>
          <cell r="D169" t="str">
            <v>KENT</v>
          </cell>
        </row>
        <row r="170">
          <cell r="B170" t="str">
            <v>Mole Valley</v>
          </cell>
          <cell r="C170" t="str">
            <v>District</v>
          </cell>
          <cell r="D170" t="str">
            <v>SURREY</v>
          </cell>
        </row>
        <row r="171">
          <cell r="B171" t="str">
            <v>New Forest</v>
          </cell>
          <cell r="C171" t="str">
            <v>District</v>
          </cell>
          <cell r="D171" t="str">
            <v>HAMPSHIRE</v>
          </cell>
        </row>
        <row r="172">
          <cell r="B172" t="str">
            <v>North Hertfordshire</v>
          </cell>
          <cell r="C172" t="str">
            <v>District</v>
          </cell>
          <cell r="D172" t="str">
            <v>HERTFORDSHIRE</v>
          </cell>
        </row>
        <row r="173">
          <cell r="B173" t="str">
            <v>Rugby</v>
          </cell>
          <cell r="C173" t="str">
            <v>District</v>
          </cell>
          <cell r="D173" t="str">
            <v>WARWICKSHIRE</v>
          </cell>
        </row>
        <row r="174">
          <cell r="B174" t="str">
            <v>Scarborough</v>
          </cell>
          <cell r="C174" t="str">
            <v>District</v>
          </cell>
          <cell r="D174" t="str">
            <v>NORTH YORKSHIRE</v>
          </cell>
        </row>
        <row r="175">
          <cell r="B175" t="str">
            <v>Shepway</v>
          </cell>
          <cell r="C175" t="str">
            <v>District</v>
          </cell>
          <cell r="D175" t="str">
            <v>KENT</v>
          </cell>
        </row>
        <row r="176">
          <cell r="B176" t="str">
            <v>South Derbyshire</v>
          </cell>
          <cell r="C176" t="str">
            <v>District</v>
          </cell>
          <cell r="D176" t="str">
            <v>DERBYSHIRE</v>
          </cell>
        </row>
        <row r="177">
          <cell r="B177" t="str">
            <v>South Staffordshire</v>
          </cell>
          <cell r="C177" t="str">
            <v>District</v>
          </cell>
          <cell r="D177" t="str">
            <v>STAFFORDSHIRE</v>
          </cell>
        </row>
        <row r="178">
          <cell r="B178" t="str">
            <v>St Albans</v>
          </cell>
          <cell r="C178" t="str">
            <v>District</v>
          </cell>
          <cell r="D178" t="str">
            <v>HERTFORDSHIRE</v>
          </cell>
        </row>
        <row r="179">
          <cell r="B179" t="str">
            <v>Stafford</v>
          </cell>
          <cell r="C179" t="str">
            <v>District</v>
          </cell>
          <cell r="D179" t="str">
            <v>STAFFORDSHIRE</v>
          </cell>
        </row>
        <row r="180">
          <cell r="B180" t="str">
            <v>Swale</v>
          </cell>
          <cell r="C180" t="str">
            <v>District</v>
          </cell>
          <cell r="D180" t="str">
            <v>KENT</v>
          </cell>
        </row>
        <row r="181">
          <cell r="B181" t="str">
            <v>Taunton Deane</v>
          </cell>
          <cell r="C181" t="str">
            <v>District</v>
          </cell>
          <cell r="D181" t="str">
            <v>SOMERSET</v>
          </cell>
        </row>
        <row r="182">
          <cell r="B182" t="str">
            <v>Tunbridge Wells</v>
          </cell>
          <cell r="C182" t="str">
            <v>District</v>
          </cell>
          <cell r="D182" t="str">
            <v>KENT</v>
          </cell>
        </row>
        <row r="183">
          <cell r="B183" t="str">
            <v>Warwick</v>
          </cell>
          <cell r="C183" t="str">
            <v>District</v>
          </cell>
          <cell r="D183" t="str">
            <v>WARWICKSHIRE</v>
          </cell>
        </row>
        <row r="184">
          <cell r="B184" t="str">
            <v>Waveney</v>
          </cell>
          <cell r="C184" t="str">
            <v>District</v>
          </cell>
          <cell r="D184" t="str">
            <v>SUFFOLK</v>
          </cell>
        </row>
        <row r="185">
          <cell r="B185" t="str">
            <v>Wellingborough</v>
          </cell>
          <cell r="C185" t="str">
            <v>District</v>
          </cell>
          <cell r="D185" t="str">
            <v>NORTHAMPTONSHIRE</v>
          </cell>
        </row>
        <row r="186">
          <cell r="B186" t="str">
            <v>Wycombe</v>
          </cell>
          <cell r="C186" t="str">
            <v>District</v>
          </cell>
          <cell r="D186" t="str">
            <v>BUCKINGHAMSHIRE</v>
          </cell>
        </row>
        <row r="187">
          <cell r="B187" t="str">
            <v>Wyre</v>
          </cell>
          <cell r="C187" t="str">
            <v>District</v>
          </cell>
          <cell r="D187" t="str">
            <v>LANCASHIRE</v>
          </cell>
        </row>
        <row r="188">
          <cell r="B188" t="str">
            <v>Wyre Forest</v>
          </cell>
          <cell r="C188" t="str">
            <v>District</v>
          </cell>
          <cell r="D188" t="str">
            <v>WORCESTERSHIRE</v>
          </cell>
        </row>
        <row r="191">
          <cell r="B191" t="str">
            <v>Adur</v>
          </cell>
          <cell r="C191" t="str">
            <v>District</v>
          </cell>
          <cell r="D191" t="str">
            <v>WEST SUSSEX</v>
          </cell>
        </row>
        <row r="192">
          <cell r="B192" t="str">
            <v>Arun</v>
          </cell>
          <cell r="C192" t="str">
            <v>District</v>
          </cell>
          <cell r="D192" t="str">
            <v>WEST SUSSEX</v>
          </cell>
        </row>
        <row r="193">
          <cell r="B193" t="str">
            <v>Blaby</v>
          </cell>
          <cell r="C193" t="str">
            <v>District</v>
          </cell>
          <cell r="D193" t="str">
            <v>LEICESTERSHIRE</v>
          </cell>
        </row>
        <row r="194">
          <cell r="B194" t="str">
            <v>Broxtowe</v>
          </cell>
          <cell r="C194" t="str">
            <v>District</v>
          </cell>
          <cell r="D194" t="str">
            <v>NOTTINGHAMSHIRE</v>
          </cell>
        </row>
        <row r="195">
          <cell r="B195" t="str">
            <v>Castle Point</v>
          </cell>
          <cell r="C195" t="str">
            <v>District</v>
          </cell>
          <cell r="D195" t="str">
            <v>ESSEX</v>
          </cell>
        </row>
        <row r="196">
          <cell r="B196" t="str">
            <v>Christchurch</v>
          </cell>
          <cell r="C196" t="str">
            <v>District</v>
          </cell>
          <cell r="D196" t="str">
            <v>DORSET</v>
          </cell>
        </row>
        <row r="197">
          <cell r="B197" t="str">
            <v>Erewash</v>
          </cell>
          <cell r="C197" t="str">
            <v>District</v>
          </cell>
          <cell r="D197" t="str">
            <v>DERBYSHIRE</v>
          </cell>
        </row>
        <row r="198">
          <cell r="B198" t="str">
            <v>Fareham</v>
          </cell>
          <cell r="C198" t="str">
            <v>District</v>
          </cell>
          <cell r="D198" t="str">
            <v>HAMPSHIRE</v>
          </cell>
        </row>
        <row r="199">
          <cell r="B199" t="str">
            <v>Gedling</v>
          </cell>
          <cell r="C199" t="str">
            <v>District</v>
          </cell>
          <cell r="D199" t="str">
            <v>NOTTINGHAMSHIRE</v>
          </cell>
        </row>
        <row r="200">
          <cell r="B200" t="str">
            <v>Gosport</v>
          </cell>
          <cell r="C200" t="str">
            <v>District</v>
          </cell>
          <cell r="D200" t="str">
            <v>HAMPSHIRE</v>
          </cell>
        </row>
        <row r="201">
          <cell r="B201" t="str">
            <v>Havant</v>
          </cell>
          <cell r="C201" t="str">
            <v>District</v>
          </cell>
          <cell r="D201" t="str">
            <v>HAMPSHIRE</v>
          </cell>
        </row>
        <row r="202">
          <cell r="B202" t="str">
            <v>Newcastle-under-Lyme</v>
          </cell>
          <cell r="C202" t="str">
            <v>District</v>
          </cell>
          <cell r="D202" t="str">
            <v>STAFFORDSHIRE</v>
          </cell>
        </row>
        <row r="203">
          <cell r="B203" t="str">
            <v>Oadby and Wigston</v>
          </cell>
          <cell r="C203" t="str">
            <v>District</v>
          </cell>
          <cell r="D203" t="str">
            <v>LEICESTERSHIRE</v>
          </cell>
        </row>
        <row r="204">
          <cell r="B204" t="str">
            <v>Preston</v>
          </cell>
          <cell r="C204" t="str">
            <v>District</v>
          </cell>
          <cell r="D204" t="str">
            <v>LANCASHIRE</v>
          </cell>
        </row>
        <row r="205">
          <cell r="B205" t="str">
            <v>Rochford</v>
          </cell>
          <cell r="C205" t="str">
            <v>District</v>
          </cell>
          <cell r="D205" t="str">
            <v>ESSEX</v>
          </cell>
        </row>
        <row r="206">
          <cell r="B206" t="str">
            <v>South Ribble</v>
          </cell>
          <cell r="C206" t="str">
            <v>District</v>
          </cell>
          <cell r="D206" t="str">
            <v>LANCASHIRE</v>
          </cell>
        </row>
        <row r="207">
          <cell r="B207" t="str">
            <v>Worthing</v>
          </cell>
          <cell r="C207" t="str">
            <v>District</v>
          </cell>
          <cell r="D207" t="str">
            <v>WEST SUSSEX</v>
          </cell>
        </row>
        <row r="208">
          <cell r="B208" t="str">
            <v>Broxbourne</v>
          </cell>
          <cell r="C208" t="str">
            <v>District</v>
          </cell>
          <cell r="D208" t="str">
            <v>HERTFORDSHIRE</v>
          </cell>
        </row>
        <row r="209">
          <cell r="B209" t="str">
            <v>Dartford</v>
          </cell>
          <cell r="C209" t="str">
            <v>District</v>
          </cell>
          <cell r="D209" t="str">
            <v>KENT</v>
          </cell>
        </row>
        <row r="210">
          <cell r="B210" t="str">
            <v>Elmbridge</v>
          </cell>
          <cell r="C210" t="str">
            <v>District</v>
          </cell>
          <cell r="D210" t="str">
            <v>SURREY</v>
          </cell>
        </row>
        <row r="211">
          <cell r="B211" t="str">
            <v>Epsom and Ewell</v>
          </cell>
          <cell r="C211" t="str">
            <v>District</v>
          </cell>
          <cell r="D211" t="str">
            <v>SURREY</v>
          </cell>
        </row>
        <row r="212">
          <cell r="B212" t="str">
            <v>Gravesham</v>
          </cell>
          <cell r="C212" t="str">
            <v>District</v>
          </cell>
          <cell r="D212" t="str">
            <v>KENT</v>
          </cell>
        </row>
        <row r="213">
          <cell r="B213" t="str">
            <v>Runnymede</v>
          </cell>
          <cell r="C213" t="str">
            <v>District</v>
          </cell>
          <cell r="D213" t="str">
            <v>SURREY</v>
          </cell>
        </row>
        <row r="214">
          <cell r="B214" t="str">
            <v>Spelthorne</v>
          </cell>
          <cell r="C214" t="str">
            <v>District</v>
          </cell>
          <cell r="D214" t="str">
            <v>SURREY</v>
          </cell>
        </row>
        <row r="215">
          <cell r="B215" t="str">
            <v>Three Rivers</v>
          </cell>
          <cell r="C215" t="str">
            <v>District</v>
          </cell>
          <cell r="D215" t="str">
            <v>HERTFORDSHIRE</v>
          </cell>
        </row>
        <row r="216">
          <cell r="B216" t="str">
            <v>Watford</v>
          </cell>
          <cell r="C216" t="str">
            <v>District</v>
          </cell>
          <cell r="D216" t="str">
            <v>HERTFORDSHIRE</v>
          </cell>
        </row>
        <row r="217">
          <cell r="B217" t="str">
            <v>Woking</v>
          </cell>
          <cell r="C217" t="str">
            <v>District</v>
          </cell>
          <cell r="D217" t="str">
            <v>SURREY</v>
          </cell>
        </row>
        <row r="218">
          <cell r="B218" t="str">
            <v>Ashfield</v>
          </cell>
          <cell r="C218" t="str">
            <v>District</v>
          </cell>
          <cell r="D218" t="str">
            <v>NOTTINGHAMSHIRE</v>
          </cell>
        </row>
        <row r="219">
          <cell r="B219" t="str">
            <v>Barrow-in-Furness</v>
          </cell>
          <cell r="C219" t="str">
            <v>District</v>
          </cell>
          <cell r="D219" t="str">
            <v>CUMBRIA</v>
          </cell>
        </row>
        <row r="220">
          <cell r="B220" t="str">
            <v>Basildon</v>
          </cell>
          <cell r="C220" t="str">
            <v>District</v>
          </cell>
          <cell r="D220" t="str">
            <v>ESSEX</v>
          </cell>
        </row>
        <row r="221">
          <cell r="B221" t="str">
            <v>Burnley</v>
          </cell>
          <cell r="C221" t="str">
            <v>District</v>
          </cell>
          <cell r="D221" t="str">
            <v>LANCASHIRE</v>
          </cell>
        </row>
        <row r="222">
          <cell r="B222" t="str">
            <v>Cambridge</v>
          </cell>
          <cell r="C222" t="str">
            <v>District</v>
          </cell>
          <cell r="D222" t="str">
            <v>CAMBRIDGESHIRE</v>
          </cell>
        </row>
        <row r="223">
          <cell r="B223" t="str">
            <v>Canterbury</v>
          </cell>
          <cell r="C223" t="str">
            <v>District</v>
          </cell>
          <cell r="D223" t="str">
            <v>KENT</v>
          </cell>
        </row>
        <row r="224">
          <cell r="B224" t="str">
            <v>Charnwood</v>
          </cell>
          <cell r="C224" t="str">
            <v>District</v>
          </cell>
          <cell r="D224" t="str">
            <v>LEICESTERSHIRE</v>
          </cell>
        </row>
        <row r="225">
          <cell r="B225" t="str">
            <v>Chelmsford</v>
          </cell>
          <cell r="C225" t="str">
            <v>District</v>
          </cell>
          <cell r="D225" t="str">
            <v>ESSEX</v>
          </cell>
        </row>
        <row r="226">
          <cell r="B226" t="str">
            <v>Cheltenham</v>
          </cell>
          <cell r="C226" t="str">
            <v>District</v>
          </cell>
          <cell r="D226" t="str">
            <v>GLOUCESTERSHIRE</v>
          </cell>
        </row>
        <row r="227">
          <cell r="B227" t="str">
            <v>Chesterfield</v>
          </cell>
          <cell r="C227" t="str">
            <v>District</v>
          </cell>
          <cell r="D227" t="str">
            <v>DERBYSHIRE</v>
          </cell>
        </row>
        <row r="228">
          <cell r="B228" t="str">
            <v>Corby</v>
          </cell>
          <cell r="C228" t="str">
            <v>District</v>
          </cell>
          <cell r="D228" t="str">
            <v>NORTHAMPTONSHIRE</v>
          </cell>
        </row>
        <row r="229">
          <cell r="B229" t="str">
            <v>Crawley</v>
          </cell>
          <cell r="C229" t="str">
            <v>District</v>
          </cell>
          <cell r="D229" t="str">
            <v>WEST SUSSEX</v>
          </cell>
        </row>
        <row r="230">
          <cell r="B230" t="str">
            <v>Eastbourne</v>
          </cell>
          <cell r="C230" t="str">
            <v>District</v>
          </cell>
          <cell r="D230" t="str">
            <v>EAST SUSSEX</v>
          </cell>
        </row>
        <row r="231">
          <cell r="B231" t="str">
            <v>Exeter</v>
          </cell>
          <cell r="C231" t="str">
            <v>District</v>
          </cell>
          <cell r="D231" t="str">
            <v>DEVON</v>
          </cell>
        </row>
        <row r="232">
          <cell r="B232" t="str">
            <v>Gloucester</v>
          </cell>
          <cell r="C232" t="str">
            <v>District</v>
          </cell>
          <cell r="D232" t="str">
            <v>GLOUCESTERSHIRE</v>
          </cell>
        </row>
        <row r="233">
          <cell r="B233" t="str">
            <v>Harlow</v>
          </cell>
          <cell r="C233" t="str">
            <v>District</v>
          </cell>
          <cell r="D233" t="str">
            <v>ESSEX</v>
          </cell>
        </row>
        <row r="234">
          <cell r="B234" t="str">
            <v>Hastings</v>
          </cell>
          <cell r="C234" t="str">
            <v>District</v>
          </cell>
          <cell r="D234" t="str">
            <v>EAST SUSSEX</v>
          </cell>
        </row>
        <row r="235">
          <cell r="B235" t="str">
            <v>Hyndburn</v>
          </cell>
          <cell r="C235" t="str">
            <v>District</v>
          </cell>
          <cell r="D235" t="str">
            <v>LANCASHIRE</v>
          </cell>
        </row>
        <row r="236">
          <cell r="B236" t="str">
            <v>Ipswich</v>
          </cell>
          <cell r="C236" t="str">
            <v>District</v>
          </cell>
          <cell r="D236" t="str">
            <v>SUFFOLK</v>
          </cell>
        </row>
        <row r="237">
          <cell r="B237" t="str">
            <v>Lincoln</v>
          </cell>
          <cell r="C237" t="str">
            <v>District</v>
          </cell>
          <cell r="D237" t="str">
            <v>LINCOLNSHIRE</v>
          </cell>
        </row>
        <row r="238">
          <cell r="B238" t="str">
            <v>Mansfield</v>
          </cell>
          <cell r="C238" t="str">
            <v>District</v>
          </cell>
          <cell r="D238" t="str">
            <v>NOTTINGHAMSHIRE</v>
          </cell>
        </row>
        <row r="239">
          <cell r="B239" t="str">
            <v>Northampton</v>
          </cell>
          <cell r="C239" t="str">
            <v>District</v>
          </cell>
          <cell r="D239" t="str">
            <v>NORTHAMPTONSHIRE</v>
          </cell>
        </row>
        <row r="240">
          <cell r="B240" t="str">
            <v>Norwich</v>
          </cell>
          <cell r="C240" t="str">
            <v>District</v>
          </cell>
          <cell r="D240" t="str">
            <v>NORFOLK</v>
          </cell>
        </row>
        <row r="241">
          <cell r="B241" t="str">
            <v>Nuneaton and Bedworth</v>
          </cell>
          <cell r="C241" t="str">
            <v>District</v>
          </cell>
          <cell r="D241" t="str">
            <v>WARWICKSHIRE</v>
          </cell>
        </row>
        <row r="242">
          <cell r="B242" t="str">
            <v>Oxford</v>
          </cell>
          <cell r="C242" t="str">
            <v>District</v>
          </cell>
          <cell r="D242" t="str">
            <v>OXFORDSHIRE</v>
          </cell>
        </row>
        <row r="243">
          <cell r="B243" t="str">
            <v>Pendle</v>
          </cell>
          <cell r="C243" t="str">
            <v>District</v>
          </cell>
          <cell r="D243" t="str">
            <v>LANCASHIRE</v>
          </cell>
        </row>
        <row r="244">
          <cell r="B244" t="str">
            <v>Redditch</v>
          </cell>
          <cell r="C244" t="str">
            <v>District</v>
          </cell>
          <cell r="D244" t="str">
            <v>WORCESTERSHIRE</v>
          </cell>
        </row>
        <row r="245">
          <cell r="B245" t="str">
            <v>Reigate and Banstead</v>
          </cell>
          <cell r="C245" t="str">
            <v>District</v>
          </cell>
          <cell r="D245" t="str">
            <v>SURREY</v>
          </cell>
        </row>
        <row r="246">
          <cell r="B246" t="str">
            <v>Rossendale</v>
          </cell>
          <cell r="C246" t="str">
            <v>District</v>
          </cell>
          <cell r="D246" t="str">
            <v>LANCASHIRE</v>
          </cell>
        </row>
        <row r="247">
          <cell r="B247" t="str">
            <v>Rushmoor</v>
          </cell>
          <cell r="C247" t="str">
            <v>District</v>
          </cell>
          <cell r="D247" t="str">
            <v>HAMPSHIRE</v>
          </cell>
        </row>
        <row r="248">
          <cell r="B248" t="str">
            <v>Stevenage</v>
          </cell>
          <cell r="C248" t="str">
            <v>District</v>
          </cell>
          <cell r="D248" t="str">
            <v>HERTFORDSHIRE</v>
          </cell>
        </row>
        <row r="249">
          <cell r="B249" t="str">
            <v>Surrey Heath</v>
          </cell>
          <cell r="C249" t="str">
            <v>District</v>
          </cell>
          <cell r="D249" t="str">
            <v>SURREY</v>
          </cell>
        </row>
        <row r="250">
          <cell r="B250" t="str">
            <v>Tamworth</v>
          </cell>
          <cell r="C250" t="str">
            <v>District</v>
          </cell>
          <cell r="D250" t="str">
            <v>STAFFORDSHIRE</v>
          </cell>
        </row>
        <row r="251">
          <cell r="B251" t="str">
            <v>Thanet</v>
          </cell>
          <cell r="C251" t="str">
            <v>District</v>
          </cell>
          <cell r="D251" t="str">
            <v>KENT</v>
          </cell>
        </row>
        <row r="252">
          <cell r="B252" t="str">
            <v>Welwyn Hatfield</v>
          </cell>
          <cell r="C252" t="str">
            <v>District</v>
          </cell>
          <cell r="D252" t="str">
            <v>HERTFORDSHIRE</v>
          </cell>
        </row>
        <row r="253">
          <cell r="B253" t="str">
            <v>Weymouth and Portland</v>
          </cell>
          <cell r="C253" t="str">
            <v>District</v>
          </cell>
          <cell r="D253" t="str">
            <v>DORSET</v>
          </cell>
        </row>
        <row r="254">
          <cell r="B254" t="str">
            <v>Worcester</v>
          </cell>
          <cell r="C254" t="str">
            <v>District</v>
          </cell>
          <cell r="D254" t="str">
            <v>WORCESTERSHIRE</v>
          </cell>
        </row>
        <row r="259">
          <cell r="B259" t="str">
            <v>Cambridgeshire</v>
          </cell>
          <cell r="C259" t="str">
            <v>County</v>
          </cell>
        </row>
        <row r="260">
          <cell r="B260" t="str">
            <v>Cumbria</v>
          </cell>
          <cell r="C260" t="str">
            <v>County</v>
          </cell>
        </row>
        <row r="261">
          <cell r="B261" t="str">
            <v>Devon</v>
          </cell>
          <cell r="C261" t="str">
            <v>County</v>
          </cell>
        </row>
        <row r="262">
          <cell r="B262" t="str">
            <v>Dorset</v>
          </cell>
          <cell r="C262" t="str">
            <v>County</v>
          </cell>
        </row>
        <row r="263">
          <cell r="B263" t="str">
            <v>Lincolnshire</v>
          </cell>
          <cell r="C263" t="str">
            <v>County</v>
          </cell>
        </row>
        <row r="264">
          <cell r="B264" t="str">
            <v>Norfolk</v>
          </cell>
          <cell r="C264" t="str">
            <v>County</v>
          </cell>
        </row>
        <row r="265">
          <cell r="B265" t="str">
            <v>North Yorkshire</v>
          </cell>
          <cell r="C265" t="str">
            <v>County</v>
          </cell>
        </row>
        <row r="266">
          <cell r="B266" t="str">
            <v>Oxfordshire</v>
          </cell>
          <cell r="C266" t="str">
            <v>County</v>
          </cell>
        </row>
        <row r="267">
          <cell r="B267" t="str">
            <v>Somerset</v>
          </cell>
          <cell r="C267" t="str">
            <v>County</v>
          </cell>
        </row>
        <row r="268">
          <cell r="B268" t="str">
            <v>Suffolk</v>
          </cell>
          <cell r="C268" t="str">
            <v>County</v>
          </cell>
        </row>
        <row r="271">
          <cell r="B271" t="str">
            <v>Buckinghamshire</v>
          </cell>
          <cell r="C271" t="str">
            <v>County</v>
          </cell>
        </row>
        <row r="272">
          <cell r="B272" t="str">
            <v>Derbyshire</v>
          </cell>
          <cell r="C272" t="str">
            <v>County</v>
          </cell>
        </row>
        <row r="273">
          <cell r="B273" t="str">
            <v>East Sussex</v>
          </cell>
          <cell r="C273" t="str">
            <v>County</v>
          </cell>
        </row>
        <row r="274">
          <cell r="B274" t="str">
            <v>Essex</v>
          </cell>
          <cell r="C274" t="str">
            <v>County</v>
          </cell>
        </row>
        <row r="275">
          <cell r="B275" t="str">
            <v>Gloucestershire</v>
          </cell>
          <cell r="C275" t="str">
            <v>County</v>
          </cell>
        </row>
        <row r="276">
          <cell r="B276" t="str">
            <v>Hampshire</v>
          </cell>
          <cell r="C276" t="str">
            <v>County</v>
          </cell>
        </row>
        <row r="277">
          <cell r="B277" t="str">
            <v>Kent</v>
          </cell>
          <cell r="C277" t="str">
            <v>County</v>
          </cell>
        </row>
        <row r="278">
          <cell r="B278" t="str">
            <v>Lancashire</v>
          </cell>
          <cell r="C278" t="str">
            <v>County</v>
          </cell>
        </row>
        <row r="279">
          <cell r="B279" t="str">
            <v>Leicestershire</v>
          </cell>
          <cell r="C279" t="str">
            <v>County</v>
          </cell>
        </row>
        <row r="280">
          <cell r="B280" t="str">
            <v>Northamptonshire</v>
          </cell>
          <cell r="C280" t="str">
            <v>County</v>
          </cell>
        </row>
        <row r="281">
          <cell r="B281" t="str">
            <v>Nottinghamshire</v>
          </cell>
          <cell r="C281" t="str">
            <v>County</v>
          </cell>
        </row>
        <row r="282">
          <cell r="B282" t="str">
            <v>Staffordshire</v>
          </cell>
          <cell r="C282" t="str">
            <v>County</v>
          </cell>
        </row>
        <row r="283">
          <cell r="B283" t="str">
            <v>Warwickshire</v>
          </cell>
          <cell r="C283" t="str">
            <v>County</v>
          </cell>
        </row>
        <row r="284">
          <cell r="B284" t="str">
            <v>West Sussex</v>
          </cell>
          <cell r="C284" t="str">
            <v>County</v>
          </cell>
        </row>
        <row r="285">
          <cell r="B285" t="str">
            <v>Worcestershire</v>
          </cell>
          <cell r="C285" t="str">
            <v>County</v>
          </cell>
        </row>
        <row r="288">
          <cell r="B288" t="str">
            <v>Hertfordshire</v>
          </cell>
          <cell r="C288" t="str">
            <v>County</v>
          </cell>
        </row>
        <row r="289">
          <cell r="B289" t="str">
            <v>Surrey</v>
          </cell>
          <cell r="C289" t="str">
            <v>County</v>
          </cell>
        </row>
        <row r="294">
          <cell r="B294" t="str">
            <v>Barking and Dagenham</v>
          </cell>
          <cell r="C294" t="str">
            <v>London</v>
          </cell>
        </row>
        <row r="295">
          <cell r="B295" t="str">
            <v>Barnet</v>
          </cell>
          <cell r="C295" t="str">
            <v>London</v>
          </cell>
        </row>
        <row r="296">
          <cell r="B296" t="str">
            <v>Bexley</v>
          </cell>
          <cell r="C296" t="str">
            <v>London</v>
          </cell>
        </row>
        <row r="297">
          <cell r="B297" t="str">
            <v>Brent</v>
          </cell>
          <cell r="C297" t="str">
            <v>London</v>
          </cell>
        </row>
        <row r="298">
          <cell r="B298" t="str">
            <v>Bromley</v>
          </cell>
          <cell r="C298" t="str">
            <v>London</v>
          </cell>
        </row>
        <row r="299">
          <cell r="B299" t="str">
            <v>Camden</v>
          </cell>
          <cell r="C299" t="str">
            <v>London</v>
          </cell>
        </row>
        <row r="300">
          <cell r="B300" t="str">
            <v>Croydon</v>
          </cell>
          <cell r="C300" t="str">
            <v>London</v>
          </cell>
        </row>
        <row r="301">
          <cell r="B301" t="str">
            <v>Ealing</v>
          </cell>
          <cell r="C301" t="str">
            <v>London</v>
          </cell>
        </row>
        <row r="302">
          <cell r="B302" t="str">
            <v>Enfield</v>
          </cell>
          <cell r="C302" t="str">
            <v>London</v>
          </cell>
        </row>
        <row r="303">
          <cell r="B303" t="str">
            <v>Greenwich</v>
          </cell>
          <cell r="C303" t="str">
            <v>London</v>
          </cell>
        </row>
        <row r="304">
          <cell r="B304" t="str">
            <v>Hackney</v>
          </cell>
          <cell r="C304" t="str">
            <v>London</v>
          </cell>
        </row>
        <row r="305">
          <cell r="B305" t="str">
            <v>Hammersmith and Fulham</v>
          </cell>
          <cell r="C305" t="str">
            <v>London</v>
          </cell>
        </row>
        <row r="306">
          <cell r="B306" t="str">
            <v>Haringey</v>
          </cell>
          <cell r="C306" t="str">
            <v>London</v>
          </cell>
        </row>
        <row r="307">
          <cell r="B307" t="str">
            <v>Harrow</v>
          </cell>
          <cell r="C307" t="str">
            <v>London</v>
          </cell>
        </row>
        <row r="308">
          <cell r="B308" t="str">
            <v>Havering</v>
          </cell>
          <cell r="C308" t="str">
            <v>London</v>
          </cell>
        </row>
        <row r="309">
          <cell r="B309" t="str">
            <v>Hillingdon</v>
          </cell>
          <cell r="C309" t="str">
            <v>London</v>
          </cell>
        </row>
        <row r="310">
          <cell r="B310" t="str">
            <v>Hounslow</v>
          </cell>
          <cell r="C310" t="str">
            <v>London</v>
          </cell>
        </row>
        <row r="311">
          <cell r="B311" t="str">
            <v>Islington</v>
          </cell>
          <cell r="C311" t="str">
            <v>London</v>
          </cell>
        </row>
        <row r="312">
          <cell r="B312" t="str">
            <v>Kensington and Chelsea</v>
          </cell>
          <cell r="C312" t="str">
            <v>London</v>
          </cell>
        </row>
        <row r="313">
          <cell r="B313" t="str">
            <v>Kingston upon Thames</v>
          </cell>
          <cell r="C313" t="str">
            <v>London</v>
          </cell>
        </row>
        <row r="314">
          <cell r="B314" t="str">
            <v>Lambeth</v>
          </cell>
          <cell r="C314" t="str">
            <v>London</v>
          </cell>
        </row>
        <row r="315">
          <cell r="B315" t="str">
            <v>Lewisham</v>
          </cell>
          <cell r="C315" t="str">
            <v>London</v>
          </cell>
        </row>
        <row r="316">
          <cell r="B316" t="str">
            <v>Merton</v>
          </cell>
          <cell r="C316" t="str">
            <v>London</v>
          </cell>
        </row>
        <row r="317">
          <cell r="B317" t="str">
            <v>Newham</v>
          </cell>
          <cell r="C317" t="str">
            <v>London</v>
          </cell>
        </row>
        <row r="318">
          <cell r="B318" t="str">
            <v>Redbridge</v>
          </cell>
          <cell r="C318" t="str">
            <v>London</v>
          </cell>
        </row>
        <row r="319">
          <cell r="B319" t="str">
            <v>Richmond upon Thames</v>
          </cell>
          <cell r="C319" t="str">
            <v>London</v>
          </cell>
        </row>
        <row r="320">
          <cell r="B320" t="str">
            <v>Southwark</v>
          </cell>
          <cell r="C320" t="str">
            <v>London</v>
          </cell>
        </row>
        <row r="321">
          <cell r="B321" t="str">
            <v>Sutton</v>
          </cell>
          <cell r="C321" t="str">
            <v>London</v>
          </cell>
        </row>
        <row r="322">
          <cell r="B322" t="str">
            <v>Tower Hamlets</v>
          </cell>
          <cell r="C322" t="str">
            <v>London</v>
          </cell>
        </row>
        <row r="323">
          <cell r="B323" t="str">
            <v>Waltham Forest</v>
          </cell>
          <cell r="C323" t="str">
            <v>London</v>
          </cell>
        </row>
        <row r="324">
          <cell r="B324" t="str">
            <v>Wandsworth</v>
          </cell>
          <cell r="C324" t="str">
            <v>London</v>
          </cell>
        </row>
        <row r="325">
          <cell r="B325" t="str">
            <v>Westminster</v>
          </cell>
          <cell r="C325" t="str">
            <v>London</v>
          </cell>
        </row>
        <row r="326">
          <cell r="B326" t="str">
            <v>City of London</v>
          </cell>
        </row>
        <row r="329">
          <cell r="B329" t="str">
            <v>Calderdale</v>
          </cell>
          <cell r="C329" t="str">
            <v>Met</v>
          </cell>
        </row>
        <row r="330">
          <cell r="B330" t="str">
            <v>Wakefield</v>
          </cell>
          <cell r="C330" t="str">
            <v>Met</v>
          </cell>
        </row>
        <row r="333">
          <cell r="B333" t="str">
            <v>Coventry</v>
          </cell>
          <cell r="C333" t="str">
            <v>Met</v>
          </cell>
        </row>
        <row r="334">
          <cell r="B334" t="str">
            <v>Rotherham</v>
          </cell>
          <cell r="C334" t="str">
            <v>Met</v>
          </cell>
        </row>
        <row r="335">
          <cell r="B335" t="str">
            <v>Sheffield</v>
          </cell>
          <cell r="C335" t="str">
            <v>Met</v>
          </cell>
        </row>
        <row r="336">
          <cell r="B336" t="str">
            <v>Wirral</v>
          </cell>
          <cell r="C336" t="str">
            <v>Met</v>
          </cell>
        </row>
        <row r="337">
          <cell r="B337" t="str">
            <v>Birmingham</v>
          </cell>
          <cell r="C337" t="str">
            <v>Met</v>
          </cell>
        </row>
        <row r="338">
          <cell r="B338" t="str">
            <v>Bolton</v>
          </cell>
          <cell r="C338" t="str">
            <v>Met</v>
          </cell>
        </row>
        <row r="339">
          <cell r="B339" t="str">
            <v>Bradford</v>
          </cell>
          <cell r="C339" t="str">
            <v>Met</v>
          </cell>
        </row>
        <row r="340">
          <cell r="B340" t="str">
            <v>Bury</v>
          </cell>
          <cell r="C340" t="str">
            <v>Met</v>
          </cell>
        </row>
        <row r="341">
          <cell r="B341" t="str">
            <v>Dudley</v>
          </cell>
          <cell r="C341" t="str">
            <v>Met</v>
          </cell>
        </row>
        <row r="342">
          <cell r="B342" t="str">
            <v>Gateshead</v>
          </cell>
          <cell r="C342" t="str">
            <v>Met</v>
          </cell>
        </row>
        <row r="343">
          <cell r="B343" t="str">
            <v>Kirklees</v>
          </cell>
          <cell r="C343" t="str">
            <v>Met</v>
          </cell>
        </row>
        <row r="344">
          <cell r="B344" t="str">
            <v>Knowsley</v>
          </cell>
          <cell r="C344" t="str">
            <v>Met</v>
          </cell>
        </row>
        <row r="345">
          <cell r="B345" t="str">
            <v>Leeds</v>
          </cell>
          <cell r="C345" t="str">
            <v>Met</v>
          </cell>
        </row>
        <row r="346">
          <cell r="B346" t="str">
            <v>Liverpool</v>
          </cell>
          <cell r="C346" t="str">
            <v>Met</v>
          </cell>
        </row>
        <row r="347">
          <cell r="B347" t="str">
            <v>Manchester</v>
          </cell>
          <cell r="C347" t="str">
            <v>Met</v>
          </cell>
        </row>
        <row r="348">
          <cell r="B348" t="str">
            <v>Newcastle upon Tyne</v>
          </cell>
          <cell r="C348" t="str">
            <v>Met</v>
          </cell>
        </row>
        <row r="349">
          <cell r="B349" t="str">
            <v>North Tyneside</v>
          </cell>
          <cell r="C349" t="str">
            <v>Met</v>
          </cell>
        </row>
        <row r="350">
          <cell r="B350" t="str">
            <v>Oldham</v>
          </cell>
          <cell r="C350" t="str">
            <v>Met</v>
          </cell>
        </row>
        <row r="351">
          <cell r="B351" t="str">
            <v>Rochdale</v>
          </cell>
          <cell r="C351" t="str">
            <v>Met</v>
          </cell>
        </row>
        <row r="352">
          <cell r="B352" t="str">
            <v>Salford</v>
          </cell>
          <cell r="C352" t="str">
            <v>Met</v>
          </cell>
        </row>
        <row r="353">
          <cell r="B353" t="str">
            <v>Sandwell</v>
          </cell>
          <cell r="C353" t="str">
            <v>Met</v>
          </cell>
        </row>
        <row r="354">
          <cell r="B354" t="str">
            <v>Sefton</v>
          </cell>
          <cell r="C354" t="str">
            <v>Met</v>
          </cell>
        </row>
        <row r="355">
          <cell r="B355" t="str">
            <v>Solihull</v>
          </cell>
          <cell r="C355" t="str">
            <v>Met</v>
          </cell>
        </row>
        <row r="356">
          <cell r="B356" t="str">
            <v>South Tyneside</v>
          </cell>
          <cell r="C356" t="str">
            <v>Met</v>
          </cell>
        </row>
        <row r="357">
          <cell r="B357" t="str">
            <v>St Helens</v>
          </cell>
          <cell r="C357" t="str">
            <v>Met</v>
          </cell>
        </row>
        <row r="358">
          <cell r="B358" t="str">
            <v>Stockport</v>
          </cell>
          <cell r="C358" t="str">
            <v>Met</v>
          </cell>
        </row>
        <row r="359">
          <cell r="B359" t="str">
            <v>Sunderland</v>
          </cell>
          <cell r="C359" t="str">
            <v>Met</v>
          </cell>
        </row>
        <row r="360">
          <cell r="B360" t="str">
            <v>Tameside</v>
          </cell>
          <cell r="C360" t="str">
            <v>Met</v>
          </cell>
        </row>
        <row r="361">
          <cell r="B361" t="str">
            <v>Trafford</v>
          </cell>
          <cell r="C361" t="str">
            <v>Met</v>
          </cell>
        </row>
        <row r="362">
          <cell r="B362" t="str">
            <v>Walsall</v>
          </cell>
          <cell r="C362" t="str">
            <v>Met</v>
          </cell>
        </row>
        <row r="363">
          <cell r="B363" t="str">
            <v>Wigan</v>
          </cell>
          <cell r="C363" t="str">
            <v>Met</v>
          </cell>
        </row>
        <row r="364">
          <cell r="B364" t="str">
            <v>Wolverhampton</v>
          </cell>
          <cell r="C364" t="str">
            <v>Met</v>
          </cell>
        </row>
        <row r="365">
          <cell r="B365" t="str">
            <v>Barnsley</v>
          </cell>
          <cell r="C365" t="str">
            <v>Met</v>
          </cell>
        </row>
        <row r="366">
          <cell r="B366" t="str">
            <v>Doncaster</v>
          </cell>
          <cell r="C366" t="str">
            <v>Met</v>
          </cell>
        </row>
        <row r="371">
          <cell r="B371" t="str">
            <v>Isles of Scilly</v>
          </cell>
          <cell r="C371" t="str">
            <v>Scilly</v>
          </cell>
        </row>
        <row r="374">
          <cell r="B374" t="str">
            <v>Cornwall</v>
          </cell>
          <cell r="C374" t="str">
            <v>Unitary</v>
          </cell>
          <cell r="D374" t="str">
            <v>nil</v>
          </cell>
        </row>
        <row r="375">
          <cell r="B375" t="str">
            <v>Isle of Wight Council</v>
          </cell>
          <cell r="C375" t="str">
            <v>Unitary</v>
          </cell>
          <cell r="D375" t="str">
            <v>nil</v>
          </cell>
        </row>
        <row r="376">
          <cell r="B376" t="str">
            <v>Rutland</v>
          </cell>
          <cell r="C376" t="str">
            <v>Unitary</v>
          </cell>
          <cell r="D376" t="str">
            <v>nil</v>
          </cell>
        </row>
        <row r="379">
          <cell r="B379" t="str">
            <v>Central Bedfordshire</v>
          </cell>
          <cell r="C379" t="str">
            <v>Unitary</v>
          </cell>
          <cell r="D379" t="str">
            <v>nil</v>
          </cell>
        </row>
        <row r="380">
          <cell r="B380" t="str">
            <v>Cheshire East</v>
          </cell>
          <cell r="C380" t="str">
            <v>Unitary</v>
          </cell>
          <cell r="D380" t="str">
            <v>nil</v>
          </cell>
        </row>
        <row r="381">
          <cell r="B381" t="str">
            <v>Durham</v>
          </cell>
          <cell r="C381" t="str">
            <v>Unitary</v>
          </cell>
          <cell r="D381" t="str">
            <v>nil</v>
          </cell>
        </row>
        <row r="382">
          <cell r="B382" t="str">
            <v>East Riding of Yorkshire</v>
          </cell>
          <cell r="C382" t="str">
            <v>Unitary</v>
          </cell>
          <cell r="D382" t="str">
            <v>nil</v>
          </cell>
        </row>
        <row r="383">
          <cell r="B383" t="str">
            <v>Herefordshire</v>
          </cell>
          <cell r="C383" t="str">
            <v>Unitary</v>
          </cell>
          <cell r="D383" t="str">
            <v>nil</v>
          </cell>
        </row>
        <row r="384">
          <cell r="B384" t="str">
            <v>North Lincolnshire</v>
          </cell>
          <cell r="C384" t="str">
            <v>Unitary</v>
          </cell>
          <cell r="D384" t="str">
            <v>nil</v>
          </cell>
        </row>
        <row r="385">
          <cell r="B385" t="str">
            <v>North Somerset</v>
          </cell>
          <cell r="C385" t="str">
            <v>Unitary</v>
          </cell>
          <cell r="D385" t="str">
            <v>nil</v>
          </cell>
        </row>
        <row r="386">
          <cell r="B386" t="str">
            <v>Northumberland</v>
          </cell>
          <cell r="C386" t="str">
            <v>Unitary</v>
          </cell>
          <cell r="D386" t="str">
            <v>nil</v>
          </cell>
        </row>
        <row r="387">
          <cell r="B387" t="str">
            <v>Shropshire</v>
          </cell>
          <cell r="C387" t="str">
            <v>Unitary</v>
          </cell>
          <cell r="D387" t="str">
            <v>nil</v>
          </cell>
        </row>
        <row r="388">
          <cell r="B388" t="str">
            <v>Wiltshire</v>
          </cell>
          <cell r="C388" t="str">
            <v>Unitary</v>
          </cell>
          <cell r="D388" t="str">
            <v>nil</v>
          </cell>
        </row>
        <row r="391">
          <cell r="B391" t="str">
            <v>Bath &amp; North East Somerset</v>
          </cell>
          <cell r="C391" t="str">
            <v>Unitary</v>
          </cell>
          <cell r="D391" t="str">
            <v>nil</v>
          </cell>
        </row>
        <row r="392">
          <cell r="B392" t="str">
            <v>Bedford</v>
          </cell>
          <cell r="C392" t="str">
            <v>Unitary</v>
          </cell>
          <cell r="D392" t="str">
            <v>nil</v>
          </cell>
        </row>
        <row r="393">
          <cell r="B393" t="str">
            <v>Cheshire West &amp; Chester</v>
          </cell>
          <cell r="C393" t="str">
            <v>Unitary</v>
          </cell>
          <cell r="D393" t="str">
            <v>nil</v>
          </cell>
        </row>
        <row r="394">
          <cell r="B394" t="str">
            <v>Redcar and Cleveland</v>
          </cell>
          <cell r="C394" t="str">
            <v>Unitary</v>
          </cell>
          <cell r="D394" t="str">
            <v>nil</v>
          </cell>
        </row>
        <row r="395">
          <cell r="B395" t="str">
            <v>West Berkshire</v>
          </cell>
          <cell r="C395" t="str">
            <v>Unitary</v>
          </cell>
          <cell r="D395" t="str">
            <v>nil</v>
          </cell>
        </row>
        <row r="398">
          <cell r="B398" t="str">
            <v>Blackpool</v>
          </cell>
          <cell r="C398" t="str">
            <v>Unitary</v>
          </cell>
        </row>
        <row r="399">
          <cell r="B399" t="str">
            <v>Bournemouth</v>
          </cell>
          <cell r="C399" t="str">
            <v>Unitary</v>
          </cell>
        </row>
        <row r="400">
          <cell r="B400" t="str">
            <v>Bracknell Forest</v>
          </cell>
          <cell r="C400" t="str">
            <v>Unitary</v>
          </cell>
        </row>
        <row r="401">
          <cell r="B401" t="str">
            <v>Brighton &amp; Hove</v>
          </cell>
          <cell r="C401" t="str">
            <v>Unitary</v>
          </cell>
        </row>
        <row r="402">
          <cell r="B402" t="str">
            <v>Bristol</v>
          </cell>
          <cell r="C402" t="str">
            <v>Unitary</v>
          </cell>
        </row>
        <row r="403">
          <cell r="B403" t="str">
            <v>Kingston upon Hull</v>
          </cell>
          <cell r="C403" t="str">
            <v>Unitary</v>
          </cell>
        </row>
        <row r="404">
          <cell r="B404" t="str">
            <v>Leicester</v>
          </cell>
          <cell r="C404" t="str">
            <v>Unitary</v>
          </cell>
        </row>
        <row r="405">
          <cell r="B405" t="str">
            <v>Middlesbrough</v>
          </cell>
          <cell r="C405" t="str">
            <v>Unitary</v>
          </cell>
        </row>
        <row r="406">
          <cell r="B406" t="str">
            <v>Nottingham</v>
          </cell>
          <cell r="C406" t="str">
            <v>Unitary</v>
          </cell>
        </row>
        <row r="407">
          <cell r="B407" t="str">
            <v>Poole</v>
          </cell>
          <cell r="C407" t="str">
            <v>Unitary</v>
          </cell>
        </row>
        <row r="408">
          <cell r="B408" t="str">
            <v>Portsmouth</v>
          </cell>
          <cell r="C408" t="str">
            <v>Unitary</v>
          </cell>
        </row>
        <row r="409">
          <cell r="B409" t="str">
            <v>Reading</v>
          </cell>
          <cell r="C409" t="str">
            <v>Unitary</v>
          </cell>
        </row>
        <row r="410">
          <cell r="B410" t="str">
            <v>South Gloucestershire</v>
          </cell>
          <cell r="C410" t="str">
            <v>Unitary</v>
          </cell>
        </row>
        <row r="411">
          <cell r="B411" t="str">
            <v>Southampton</v>
          </cell>
          <cell r="C411" t="str">
            <v>Unitary</v>
          </cell>
        </row>
        <row r="412">
          <cell r="B412" t="str">
            <v>Southend-on-Sea</v>
          </cell>
          <cell r="C412" t="str">
            <v>Unitary</v>
          </cell>
        </row>
        <row r="413">
          <cell r="B413" t="str">
            <v>Stockton-on-Tees</v>
          </cell>
          <cell r="C413" t="str">
            <v>Unitary</v>
          </cell>
        </row>
        <row r="414">
          <cell r="B414" t="str">
            <v>Stoke-on-Trent</v>
          </cell>
          <cell r="C414" t="str">
            <v>Unitary</v>
          </cell>
        </row>
        <row r="415">
          <cell r="B415" t="str">
            <v>Wokingham</v>
          </cell>
          <cell r="C415" t="str">
            <v>Unitary</v>
          </cell>
        </row>
        <row r="416">
          <cell r="B416" t="str">
            <v>Blackburn with Darwen</v>
          </cell>
          <cell r="C416" t="str">
            <v>Unitary</v>
          </cell>
        </row>
        <row r="417">
          <cell r="B417" t="str">
            <v>Darlington</v>
          </cell>
          <cell r="C417" t="str">
            <v>Unitary</v>
          </cell>
        </row>
        <row r="418">
          <cell r="B418" t="str">
            <v>Derby</v>
          </cell>
          <cell r="C418" t="str">
            <v>Unitary</v>
          </cell>
        </row>
        <row r="419">
          <cell r="B419" t="str">
            <v>Halton</v>
          </cell>
          <cell r="C419" t="str">
            <v>Unitary</v>
          </cell>
        </row>
        <row r="420">
          <cell r="B420" t="str">
            <v>Hartlepool</v>
          </cell>
          <cell r="C420" t="str">
            <v>Unitary</v>
          </cell>
        </row>
        <row r="421">
          <cell r="B421" t="str">
            <v>Luton</v>
          </cell>
          <cell r="C421" t="str">
            <v>Unitary</v>
          </cell>
        </row>
        <row r="422">
          <cell r="B422" t="str">
            <v>Medway</v>
          </cell>
          <cell r="C422" t="str">
            <v>Unitary</v>
          </cell>
        </row>
        <row r="423">
          <cell r="B423" t="str">
            <v>Milton Keynes</v>
          </cell>
          <cell r="C423" t="str">
            <v>Unitary</v>
          </cell>
        </row>
        <row r="424">
          <cell r="B424" t="str">
            <v>North East Lincolnshire</v>
          </cell>
          <cell r="C424" t="str">
            <v>Unitary</v>
          </cell>
        </row>
        <row r="425">
          <cell r="B425" t="str">
            <v>Peterborough</v>
          </cell>
          <cell r="C425" t="str">
            <v>Unitary</v>
          </cell>
        </row>
        <row r="426">
          <cell r="B426" t="str">
            <v>Plymouth</v>
          </cell>
          <cell r="C426" t="str">
            <v>Unitary</v>
          </cell>
        </row>
        <row r="427">
          <cell r="B427" t="str">
            <v>Slough</v>
          </cell>
          <cell r="C427" t="str">
            <v>Unitary</v>
          </cell>
        </row>
        <row r="428">
          <cell r="B428" t="str">
            <v>Swindon</v>
          </cell>
          <cell r="C428" t="str">
            <v>Unitary</v>
          </cell>
        </row>
        <row r="429">
          <cell r="B429" t="str">
            <v>Telford and the Wrekin</v>
          </cell>
          <cell r="C429" t="str">
            <v>Unitary</v>
          </cell>
        </row>
        <row r="430">
          <cell r="B430" t="str">
            <v>Thurrock</v>
          </cell>
          <cell r="C430" t="str">
            <v>Unitary</v>
          </cell>
        </row>
        <row r="431">
          <cell r="B431" t="str">
            <v>Torbay</v>
          </cell>
          <cell r="C431" t="str">
            <v>Unitary</v>
          </cell>
        </row>
        <row r="432">
          <cell r="B432" t="str">
            <v>Warrington</v>
          </cell>
          <cell r="C432" t="str">
            <v>Unitary</v>
          </cell>
        </row>
        <row r="433">
          <cell r="B433" t="str">
            <v>Windsor and Maidenhead</v>
          </cell>
          <cell r="C433" t="str">
            <v>Unitary</v>
          </cell>
        </row>
        <row r="434">
          <cell r="B434" t="str">
            <v>York</v>
          </cell>
          <cell r="C434" t="str">
            <v>Unitary</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AQ400"/>
  <sheetViews>
    <sheetView workbookViewId="0">
      <selection activeCell="AB167" sqref="AB167"/>
    </sheetView>
  </sheetViews>
  <sheetFormatPr defaultRowHeight="15" x14ac:dyDescent="0.25"/>
  <cols>
    <col min="3" max="3" width="34.42578125" bestFit="1" customWidth="1"/>
    <col min="4" max="5" width="34.42578125" customWidth="1"/>
    <col min="6" max="18" width="15.140625" customWidth="1"/>
    <col min="19" max="20" width="12.140625" customWidth="1"/>
    <col min="28" max="28" width="35.85546875" bestFit="1" customWidth="1"/>
  </cols>
  <sheetData>
    <row r="2" spans="3:43" ht="15.75" x14ac:dyDescent="0.25">
      <c r="C2" s="1"/>
      <c r="D2" s="1"/>
      <c r="E2" s="1"/>
      <c r="F2" s="2"/>
      <c r="G2" s="3" t="s">
        <v>0</v>
      </c>
      <c r="H2" s="1"/>
      <c r="I2" s="1"/>
      <c r="J2" s="1"/>
      <c r="K2" s="1"/>
      <c r="L2" s="1"/>
      <c r="M2" s="1"/>
      <c r="N2" s="1"/>
      <c r="O2" s="1"/>
      <c r="P2" s="1"/>
      <c r="Q2" s="4">
        <v>33</v>
      </c>
      <c r="R2" s="4"/>
      <c r="S2" s="4">
        <v>34</v>
      </c>
      <c r="T2" s="4">
        <v>57</v>
      </c>
      <c r="W2" s="35"/>
      <c r="X2" s="35"/>
      <c r="Y2" s="35"/>
      <c r="Z2" s="35"/>
      <c r="AA2" s="35"/>
      <c r="AB2" s="36"/>
      <c r="AC2" s="36"/>
      <c r="AD2" s="37" t="s">
        <v>550</v>
      </c>
      <c r="AE2" s="36"/>
      <c r="AF2" s="36"/>
      <c r="AG2" s="36"/>
      <c r="AH2" s="36"/>
      <c r="AI2" s="36"/>
      <c r="AJ2" s="36"/>
      <c r="AK2" s="36"/>
      <c r="AL2" s="36"/>
      <c r="AM2" s="36"/>
      <c r="AN2" s="38">
        <v>33</v>
      </c>
      <c r="AO2" s="38"/>
      <c r="AP2" s="38">
        <v>34</v>
      </c>
      <c r="AQ2" s="38">
        <v>57</v>
      </c>
    </row>
    <row r="3" spans="3:43" ht="15.75" thickBot="1" x14ac:dyDescent="0.3">
      <c r="C3" s="1"/>
      <c r="D3" s="1"/>
      <c r="E3" s="1"/>
      <c r="F3" s="2"/>
      <c r="G3" s="1"/>
      <c r="H3" s="1"/>
      <c r="I3" s="1"/>
      <c r="J3" s="1"/>
      <c r="K3" s="1"/>
      <c r="L3" s="1"/>
      <c r="M3" s="1"/>
      <c r="N3" s="1"/>
      <c r="O3" s="1"/>
      <c r="P3" s="1"/>
      <c r="Q3" s="1"/>
      <c r="R3" s="1"/>
      <c r="S3" s="1"/>
      <c r="T3" s="1"/>
      <c r="W3" s="35"/>
      <c r="X3" s="35"/>
      <c r="Y3" s="35"/>
      <c r="Z3" s="35"/>
      <c r="AA3" s="35"/>
      <c r="AB3" s="36"/>
      <c r="AC3" s="36"/>
      <c r="AD3" s="36"/>
      <c r="AE3" s="36"/>
      <c r="AF3" s="36"/>
      <c r="AG3" s="36"/>
      <c r="AH3" s="36"/>
      <c r="AI3" s="36"/>
      <c r="AJ3" s="36"/>
      <c r="AK3" s="36"/>
      <c r="AL3" s="36"/>
      <c r="AM3" s="36"/>
      <c r="AN3" s="36"/>
      <c r="AO3" s="36"/>
      <c r="AP3" s="36"/>
      <c r="AQ3" s="36"/>
    </row>
    <row r="4" spans="3:43" ht="15.75" thickBot="1" x14ac:dyDescent="0.3">
      <c r="C4" s="1"/>
      <c r="D4" s="1"/>
      <c r="E4" s="1"/>
      <c r="F4" s="2"/>
      <c r="G4" s="156" t="s">
        <v>1</v>
      </c>
      <c r="H4" s="157"/>
      <c r="I4" s="157"/>
      <c r="J4" s="157"/>
      <c r="K4" s="157"/>
      <c r="L4" s="158"/>
      <c r="M4" s="5"/>
      <c r="N4" s="156" t="s">
        <v>2</v>
      </c>
      <c r="O4" s="157"/>
      <c r="P4" s="157"/>
      <c r="Q4" s="157"/>
      <c r="R4" s="157"/>
      <c r="S4" s="157"/>
      <c r="T4" s="157"/>
      <c r="W4" s="35"/>
      <c r="X4" s="35"/>
      <c r="Y4" s="35"/>
      <c r="Z4" s="35"/>
      <c r="AA4" s="35"/>
      <c r="AB4" s="36"/>
      <c r="AC4" s="36"/>
      <c r="AD4" s="159" t="s">
        <v>1</v>
      </c>
      <c r="AE4" s="160"/>
      <c r="AF4" s="160"/>
      <c r="AG4" s="160"/>
      <c r="AH4" s="160"/>
      <c r="AI4" s="161"/>
      <c r="AJ4" s="39"/>
      <c r="AK4" s="159" t="s">
        <v>2</v>
      </c>
      <c r="AL4" s="160"/>
      <c r="AM4" s="160"/>
      <c r="AN4" s="160"/>
      <c r="AO4" s="160"/>
      <c r="AP4" s="160"/>
      <c r="AQ4" s="160"/>
    </row>
    <row r="5" spans="3:43" ht="116.25" x14ac:dyDescent="0.25">
      <c r="C5" s="6" t="s">
        <v>3</v>
      </c>
      <c r="D5" s="6"/>
      <c r="E5" s="6"/>
      <c r="F5" s="7" t="s">
        <v>4</v>
      </c>
      <c r="G5" s="8" t="s">
        <v>5</v>
      </c>
      <c r="H5" s="8" t="s">
        <v>6</v>
      </c>
      <c r="I5" s="8" t="s">
        <v>398</v>
      </c>
      <c r="J5" s="8" t="s">
        <v>8</v>
      </c>
      <c r="K5" s="8" t="s">
        <v>9</v>
      </c>
      <c r="L5" s="9" t="s">
        <v>10</v>
      </c>
      <c r="M5" s="10"/>
      <c r="N5" s="8" t="s">
        <v>399</v>
      </c>
      <c r="O5" s="8" t="s">
        <v>12</v>
      </c>
      <c r="P5" s="8" t="s">
        <v>400</v>
      </c>
      <c r="Q5" s="8" t="s">
        <v>398</v>
      </c>
      <c r="R5" s="8" t="s">
        <v>8</v>
      </c>
      <c r="S5" s="8" t="s">
        <v>9</v>
      </c>
      <c r="T5" s="9" t="s">
        <v>14</v>
      </c>
      <c r="W5" s="40"/>
      <c r="X5" s="40"/>
      <c r="Y5" s="40"/>
      <c r="Z5" s="40"/>
      <c r="AA5" s="40"/>
      <c r="AB5" s="41" t="s">
        <v>3</v>
      </c>
      <c r="AC5" s="41"/>
      <c r="AD5" s="42" t="s">
        <v>5</v>
      </c>
      <c r="AE5" s="42" t="s">
        <v>6</v>
      </c>
      <c r="AF5" s="42" t="s">
        <v>7</v>
      </c>
      <c r="AG5" s="42" t="s">
        <v>8</v>
      </c>
      <c r="AH5" s="42" t="s">
        <v>9</v>
      </c>
      <c r="AI5" s="43" t="s">
        <v>10</v>
      </c>
      <c r="AJ5" s="44"/>
      <c r="AK5" s="42" t="s">
        <v>11</v>
      </c>
      <c r="AL5" s="42" t="s">
        <v>12</v>
      </c>
      <c r="AM5" s="42" t="s">
        <v>13</v>
      </c>
      <c r="AN5" s="42" t="s">
        <v>7</v>
      </c>
      <c r="AO5" s="42" t="s">
        <v>8</v>
      </c>
      <c r="AP5" s="42" t="s">
        <v>9</v>
      </c>
      <c r="AQ5" s="43" t="s">
        <v>14</v>
      </c>
    </row>
    <row r="6" spans="3:43" x14ac:dyDescent="0.25">
      <c r="C6" s="11"/>
      <c r="D6" s="11"/>
      <c r="E6" s="11"/>
      <c r="F6" s="12"/>
      <c r="G6" s="13" t="s">
        <v>15</v>
      </c>
      <c r="H6" s="13" t="s">
        <v>15</v>
      </c>
      <c r="I6" s="13" t="s">
        <v>15</v>
      </c>
      <c r="J6" s="13"/>
      <c r="K6" s="13"/>
      <c r="L6" s="14" t="s">
        <v>15</v>
      </c>
      <c r="M6" s="13"/>
      <c r="N6" s="13" t="s">
        <v>15</v>
      </c>
      <c r="O6" s="13" t="s">
        <v>15</v>
      </c>
      <c r="P6" s="13" t="s">
        <v>15</v>
      </c>
      <c r="Q6" s="13" t="s">
        <v>15</v>
      </c>
      <c r="R6" s="13"/>
      <c r="S6" s="13"/>
      <c r="T6" s="13"/>
      <c r="W6" s="45"/>
      <c r="X6" s="45"/>
      <c r="Y6" s="45"/>
      <c r="Z6" s="45"/>
      <c r="AA6" s="45"/>
      <c r="AB6" s="46"/>
      <c r="AC6" s="46"/>
      <c r="AD6" s="47" t="s">
        <v>15</v>
      </c>
      <c r="AE6" s="47" t="s">
        <v>15</v>
      </c>
      <c r="AF6" s="47" t="s">
        <v>15</v>
      </c>
      <c r="AG6" s="47"/>
      <c r="AH6" s="47"/>
      <c r="AI6" s="48" t="s">
        <v>15</v>
      </c>
      <c r="AJ6" s="47"/>
      <c r="AK6" s="47" t="s">
        <v>15</v>
      </c>
      <c r="AL6" s="47" t="s">
        <v>15</v>
      </c>
      <c r="AM6" s="47" t="s">
        <v>15</v>
      </c>
      <c r="AN6" s="47" t="s">
        <v>15</v>
      </c>
      <c r="AO6" s="47"/>
      <c r="AP6" s="47"/>
      <c r="AQ6" s="47"/>
    </row>
    <row r="7" spans="3:43" x14ac:dyDescent="0.25">
      <c r="C7" s="15"/>
      <c r="D7" s="15"/>
      <c r="E7" s="15"/>
      <c r="F7" s="16"/>
      <c r="G7" s="17"/>
      <c r="H7" s="17"/>
      <c r="I7" s="17"/>
      <c r="J7" s="17"/>
      <c r="K7" s="17"/>
      <c r="L7" s="18"/>
      <c r="M7" s="17"/>
      <c r="N7" s="17"/>
      <c r="O7" s="17"/>
      <c r="P7" s="17"/>
      <c r="Q7" s="17"/>
      <c r="R7" s="17"/>
      <c r="S7" s="17"/>
      <c r="T7" s="17"/>
      <c r="W7" s="45"/>
      <c r="X7" s="45"/>
      <c r="Y7" s="45"/>
      <c r="Z7" s="45"/>
      <c r="AA7" s="45"/>
      <c r="AB7" s="49"/>
      <c r="AC7" s="49"/>
      <c r="AD7" s="50"/>
      <c r="AE7" s="50"/>
      <c r="AF7" s="50"/>
      <c r="AG7" s="50"/>
      <c r="AH7" s="50"/>
      <c r="AI7" s="51"/>
      <c r="AJ7" s="50"/>
      <c r="AK7" s="50"/>
      <c r="AL7" s="50"/>
      <c r="AM7" s="50"/>
      <c r="AN7" s="50"/>
      <c r="AO7" s="50"/>
      <c r="AP7" s="50"/>
      <c r="AQ7" s="50"/>
    </row>
    <row r="8" spans="3:43" x14ac:dyDescent="0.25">
      <c r="C8" s="1" t="s">
        <v>16</v>
      </c>
      <c r="D8" s="1"/>
      <c r="E8" s="1"/>
      <c r="F8" s="2"/>
      <c r="G8" s="19">
        <v>20865.673611840008</v>
      </c>
      <c r="H8" s="19">
        <v>26256.419348758784</v>
      </c>
      <c r="I8" s="19">
        <v>-40.450039999999994</v>
      </c>
      <c r="J8" s="19">
        <v>26215.969308758784</v>
      </c>
      <c r="K8" s="19">
        <v>33208.187859746671</v>
      </c>
      <c r="L8" s="19">
        <v>54073.861471586679</v>
      </c>
      <c r="M8" s="1"/>
      <c r="N8" s="19">
        <v>21008.115229510142</v>
      </c>
      <c r="O8" s="19">
        <v>23782.50833682972</v>
      </c>
      <c r="P8" s="20">
        <v>117.94972341887572</v>
      </c>
      <c r="Q8" s="19">
        <v>-40.450039999999994</v>
      </c>
      <c r="R8" s="19">
        <v>23860.008020248595</v>
      </c>
      <c r="S8" s="19">
        <v>31397.180011169199</v>
      </c>
      <c r="T8" s="19">
        <v>52405.295240679341</v>
      </c>
      <c r="W8" s="35"/>
      <c r="X8" s="35"/>
      <c r="Y8" s="35"/>
      <c r="Z8" s="35"/>
      <c r="AA8" s="35"/>
      <c r="AB8" s="36" t="s">
        <v>16</v>
      </c>
      <c r="AC8" s="36"/>
      <c r="AD8" s="52">
        <v>20865.673611840008</v>
      </c>
      <c r="AE8" s="52">
        <v>26256.419348758784</v>
      </c>
      <c r="AF8" s="52">
        <v>-40.450039999999994</v>
      </c>
      <c r="AG8" s="52">
        <f>AE8+AF8</f>
        <v>26215.969308758784</v>
      </c>
      <c r="AH8" s="52">
        <f>AI8-AD8</f>
        <v>33208.187859746671</v>
      </c>
      <c r="AI8" s="52">
        <v>54073.861471586679</v>
      </c>
      <c r="AJ8" s="36"/>
      <c r="AK8" s="52">
        <v>21008.115229510142</v>
      </c>
      <c r="AL8" s="52">
        <v>23782.50833682972</v>
      </c>
      <c r="AM8" s="53">
        <v>117.94972341887572</v>
      </c>
      <c r="AN8" s="52">
        <v>-40.450039999999994</v>
      </c>
      <c r="AO8" s="52">
        <f>SUM(AL8:AN8)</f>
        <v>23860.008020248595</v>
      </c>
      <c r="AP8" s="52">
        <f>AQ8-AK8</f>
        <v>31397.180011169199</v>
      </c>
      <c r="AQ8" s="52">
        <v>52405.295240679341</v>
      </c>
    </row>
    <row r="9" spans="3:43" x14ac:dyDescent="0.25">
      <c r="C9" s="1" t="s">
        <v>17</v>
      </c>
      <c r="D9" s="1"/>
      <c r="E9" s="1"/>
      <c r="F9" s="2"/>
      <c r="G9" s="19">
        <v>20086.951414840009</v>
      </c>
      <c r="H9" s="19">
        <v>25091.912387297893</v>
      </c>
      <c r="I9" s="19">
        <v>-40.450039999999994</v>
      </c>
      <c r="J9" s="19">
        <v>25051.462347297893</v>
      </c>
      <c r="K9" s="19">
        <v>30049.97928711127</v>
      </c>
      <c r="L9" s="19">
        <v>50136.930701951278</v>
      </c>
      <c r="M9" s="19"/>
      <c r="N9" s="19">
        <v>20220.862399928868</v>
      </c>
      <c r="O9" s="19">
        <v>22627.06115122588</v>
      </c>
      <c r="P9" s="19">
        <v>107.73860907980588</v>
      </c>
      <c r="Q9" s="19">
        <v>-40.450039999999994</v>
      </c>
      <c r="R9" s="19">
        <v>22694.349720305687</v>
      </c>
      <c r="S9" s="19">
        <v>28472.263154771194</v>
      </c>
      <c r="T9" s="19">
        <v>48693.125554700062</v>
      </c>
      <c r="W9" s="35"/>
      <c r="X9" s="35"/>
      <c r="Y9" s="35"/>
      <c r="Z9" s="35"/>
      <c r="AA9" s="35"/>
      <c r="AB9" s="36" t="s">
        <v>17</v>
      </c>
      <c r="AC9" s="36"/>
      <c r="AD9" s="52">
        <v>20086.951414840009</v>
      </c>
      <c r="AE9" s="52">
        <v>25091.912387297893</v>
      </c>
      <c r="AF9" s="52">
        <v>-40.450039999999994</v>
      </c>
      <c r="AG9" s="52">
        <f>AE9+AF9</f>
        <v>25051.462347297893</v>
      </c>
      <c r="AH9" s="52">
        <f>AI9-AD9</f>
        <v>30049.97928711127</v>
      </c>
      <c r="AI9" s="52">
        <v>50136.930701951278</v>
      </c>
      <c r="AJ9" s="52"/>
      <c r="AK9" s="52">
        <v>20220.862399928868</v>
      </c>
      <c r="AL9" s="52">
        <v>22627.06115122588</v>
      </c>
      <c r="AM9" s="52">
        <v>107.73860907980588</v>
      </c>
      <c r="AN9" s="52">
        <v>-40.450039999999994</v>
      </c>
      <c r="AO9" s="52">
        <f>SUM(AL9:AN9)</f>
        <v>22694.349720305687</v>
      </c>
      <c r="AP9" s="52">
        <f>AQ9-AK9</f>
        <v>28472.263154771194</v>
      </c>
      <c r="AQ9" s="52">
        <v>48693.125554700062</v>
      </c>
    </row>
    <row r="10" spans="3:43" x14ac:dyDescent="0.25">
      <c r="C10" s="1"/>
      <c r="D10" s="1"/>
      <c r="E10" s="1"/>
      <c r="F10" s="2"/>
      <c r="G10" s="19"/>
      <c r="H10" s="19"/>
      <c r="I10" s="19"/>
      <c r="J10" s="19"/>
      <c r="K10" s="19"/>
      <c r="L10" s="19"/>
      <c r="M10" s="19"/>
      <c r="N10" s="19"/>
      <c r="O10" s="19"/>
      <c r="P10" s="19"/>
      <c r="Q10" s="19"/>
      <c r="R10" s="19"/>
      <c r="S10" s="19"/>
      <c r="T10" s="19"/>
      <c r="W10" s="35"/>
      <c r="X10" s="35"/>
      <c r="Y10" s="35"/>
      <c r="Z10" s="35"/>
      <c r="AA10" s="35"/>
      <c r="AB10" s="36"/>
      <c r="AC10" s="36"/>
      <c r="AD10" s="52"/>
      <c r="AE10" s="52"/>
      <c r="AF10" s="52"/>
      <c r="AG10" s="52"/>
      <c r="AH10" s="52"/>
      <c r="AI10" s="52"/>
      <c r="AJ10" s="52"/>
      <c r="AK10" s="52"/>
      <c r="AL10" s="52"/>
      <c r="AM10" s="52"/>
      <c r="AN10" s="52"/>
      <c r="AO10" s="52"/>
      <c r="AP10" s="52"/>
      <c r="AQ10" s="52"/>
    </row>
    <row r="11" spans="3:43" x14ac:dyDescent="0.25">
      <c r="C11" s="21" t="s">
        <v>18</v>
      </c>
      <c r="D11" s="21"/>
      <c r="E11" s="21"/>
      <c r="F11" s="22">
        <v>8450952</v>
      </c>
      <c r="G11" s="23">
        <v>26.784855897252626</v>
      </c>
      <c r="H11" s="23">
        <v>40.054272594566179</v>
      </c>
      <c r="I11" s="23">
        <v>0</v>
      </c>
      <c r="J11" s="23">
        <v>40.054272594566179</v>
      </c>
      <c r="K11" s="23">
        <v>108.62944685202923</v>
      </c>
      <c r="L11" s="23">
        <v>135.41430274928189</v>
      </c>
      <c r="M11" s="1"/>
      <c r="N11" s="23">
        <v>27.078274738120438</v>
      </c>
      <c r="O11" s="23">
        <v>39.742653391046161</v>
      </c>
      <c r="P11" s="23">
        <v>0.35122053432664091</v>
      </c>
      <c r="Q11" s="23">
        <v>0</v>
      </c>
      <c r="R11" s="23">
        <v>40.093873925372797</v>
      </c>
      <c r="S11" s="23">
        <v>100.60516678718189</v>
      </c>
      <c r="T11" s="23">
        <v>127.68344152530231</v>
      </c>
      <c r="W11" s="54" t="s">
        <v>551</v>
      </c>
      <c r="X11" s="54"/>
      <c r="Y11" s="54"/>
      <c r="Z11" s="54"/>
      <c r="AA11" s="54" t="s">
        <v>552</v>
      </c>
      <c r="AB11" s="55" t="s">
        <v>18</v>
      </c>
      <c r="AC11" s="56">
        <v>7</v>
      </c>
      <c r="AD11" s="57">
        <v>778.72219700000005</v>
      </c>
      <c r="AE11" s="57">
        <v>1164.5069614608901</v>
      </c>
      <c r="AF11" s="57">
        <v>0</v>
      </c>
      <c r="AG11" s="52">
        <f>AE11+AF11</f>
        <v>1164.5069614608901</v>
      </c>
      <c r="AH11" s="52">
        <f>AI11-AD11</f>
        <v>3158.2085726353944</v>
      </c>
      <c r="AI11" s="58">
        <v>3936.9307696353944</v>
      </c>
      <c r="AJ11" s="36"/>
      <c r="AK11" s="57">
        <v>787.25282958127184</v>
      </c>
      <c r="AL11" s="57">
        <v>1155.4471856038401</v>
      </c>
      <c r="AM11" s="57">
        <v>10.211114339069843</v>
      </c>
      <c r="AN11" s="57">
        <v>0</v>
      </c>
      <c r="AO11" s="52">
        <f>SUM(AL11:AN11)</f>
        <v>1165.6582999429099</v>
      </c>
      <c r="AP11" s="52">
        <f>AQ11-AK11</f>
        <v>2924.9168563980047</v>
      </c>
      <c r="AQ11" s="52">
        <v>3712.1696859792764</v>
      </c>
    </row>
    <row r="12" spans="3:43" x14ac:dyDescent="0.25">
      <c r="C12" s="24"/>
      <c r="D12" s="24"/>
      <c r="E12" s="24"/>
      <c r="F12" s="25"/>
      <c r="G12" s="24"/>
      <c r="H12" s="24"/>
      <c r="I12" s="24"/>
      <c r="J12" s="26"/>
      <c r="K12" s="24"/>
      <c r="L12" s="27"/>
      <c r="M12" s="26"/>
      <c r="N12" s="24"/>
      <c r="O12" s="24"/>
      <c r="P12" s="24"/>
      <c r="Q12" s="24"/>
      <c r="R12" s="24"/>
      <c r="S12" s="26"/>
      <c r="T12" s="26"/>
      <c r="W12" s="40"/>
      <c r="X12" s="40"/>
      <c r="Y12" s="40"/>
      <c r="Z12" s="40"/>
      <c r="AA12" s="40"/>
      <c r="AB12" s="59" t="s">
        <v>955</v>
      </c>
      <c r="AC12" s="59"/>
      <c r="AD12" s="59">
        <v>128.37226899999999</v>
      </c>
      <c r="AE12" s="59">
        <v>283.18902400000002</v>
      </c>
      <c r="AF12" s="59">
        <v>0</v>
      </c>
      <c r="AG12" s="52">
        <f>AE12+AF12</f>
        <v>283.18902400000002</v>
      </c>
      <c r="AH12" s="59">
        <v>288.41063600000001</v>
      </c>
      <c r="AI12" s="61">
        <v>416.78290500000003</v>
      </c>
      <c r="AJ12" s="60"/>
      <c r="AK12" s="59">
        <v>129.77854300000001</v>
      </c>
      <c r="AM12" s="59"/>
      <c r="AN12" s="59"/>
      <c r="AO12" s="59">
        <v>271.56922800000001</v>
      </c>
      <c r="AP12" s="60">
        <v>286.37278500000002</v>
      </c>
      <c r="AQ12" s="60">
        <v>416.15132799999998</v>
      </c>
    </row>
    <row r="13" spans="3:43" x14ac:dyDescent="0.25">
      <c r="C13" s="21" t="s">
        <v>19</v>
      </c>
      <c r="D13" s="21" t="s">
        <v>377</v>
      </c>
      <c r="E13" s="21"/>
      <c r="F13" s="22">
        <v>62500</v>
      </c>
      <c r="G13" s="23">
        <v>86.365279999999998</v>
      </c>
      <c r="H13" s="23">
        <v>62.839903114160009</v>
      </c>
      <c r="I13" s="23">
        <v>-0.63433600000000001</v>
      </c>
      <c r="J13" s="23">
        <v>62.205567114159997</v>
      </c>
      <c r="K13" s="23">
        <v>76.772621328016029</v>
      </c>
      <c r="L13" s="23">
        <v>163.13790132801603</v>
      </c>
      <c r="M13" s="1"/>
      <c r="N13" s="23">
        <v>87.009053388717717</v>
      </c>
      <c r="O13" s="23">
        <v>54.537691665600001</v>
      </c>
      <c r="P13" s="23">
        <v>0.26731724415999653</v>
      </c>
      <c r="Q13" s="23">
        <v>-0.63433600000000001</v>
      </c>
      <c r="R13" s="23">
        <v>54.17067290976</v>
      </c>
      <c r="S13" s="23">
        <v>70.992134403013893</v>
      </c>
      <c r="T13" s="23">
        <v>158.00118779173161</v>
      </c>
      <c r="W13" s="54" t="s">
        <v>553</v>
      </c>
      <c r="X13" s="62" t="s">
        <v>554</v>
      </c>
      <c r="Y13" s="54" t="s">
        <v>555</v>
      </c>
      <c r="Z13" s="54"/>
      <c r="AA13" s="54" t="s">
        <v>556</v>
      </c>
      <c r="AB13" s="55" t="s">
        <v>19</v>
      </c>
      <c r="AC13" s="55"/>
      <c r="AD13" s="57">
        <v>5.3978299999999999</v>
      </c>
      <c r="AE13" s="57">
        <v>3.9274939446350001</v>
      </c>
      <c r="AF13" s="57">
        <v>-3.9646000000000001E-2</v>
      </c>
      <c r="AG13" s="52">
        <f>AE13+AF13</f>
        <v>3.8878479446350003</v>
      </c>
      <c r="AH13" s="52">
        <f>AI13-AD13</f>
        <v>4.7982888330010018</v>
      </c>
      <c r="AI13" s="58">
        <v>10.196118833001002</v>
      </c>
      <c r="AJ13" s="36"/>
      <c r="AK13" s="57">
        <v>5.4380658367948573</v>
      </c>
      <c r="AL13" s="57">
        <v>3.4086057291</v>
      </c>
      <c r="AM13" s="57">
        <v>1.6707327759999783E-2</v>
      </c>
      <c r="AN13" s="57">
        <v>-3.9646000000000001E-2</v>
      </c>
      <c r="AO13" s="52">
        <f>SUM(AL13:AN13)</f>
        <v>3.38566705686</v>
      </c>
      <c r="AP13" s="52">
        <f>AQ13-AK13</f>
        <v>4.4370084001883683</v>
      </c>
      <c r="AQ13" s="52">
        <v>9.8750742369832256</v>
      </c>
    </row>
    <row r="14" spans="3:43" x14ac:dyDescent="0.25">
      <c r="C14" s="21" t="s">
        <v>20</v>
      </c>
      <c r="D14" s="21" t="s">
        <v>97</v>
      </c>
      <c r="E14" s="21"/>
      <c r="F14" s="22">
        <v>96621</v>
      </c>
      <c r="G14" s="23">
        <v>44.367404601484147</v>
      </c>
      <c r="H14" s="23">
        <v>83.08814165958745</v>
      </c>
      <c r="I14" s="23">
        <v>-1.9835749992237712</v>
      </c>
      <c r="J14" s="23">
        <v>81.104566660363673</v>
      </c>
      <c r="K14" s="23">
        <v>91.966834147136368</v>
      </c>
      <c r="L14" s="23">
        <v>136.33423874862052</v>
      </c>
      <c r="M14" s="1"/>
      <c r="N14" s="23">
        <v>44.71160556485944</v>
      </c>
      <c r="O14" s="23">
        <v>71.672081285683234</v>
      </c>
      <c r="P14" s="23">
        <v>0.35770108397760358</v>
      </c>
      <c r="Q14" s="23">
        <v>-1.9835749992237712</v>
      </c>
      <c r="R14" s="23">
        <v>70.046207370437074</v>
      </c>
      <c r="S14" s="23">
        <v>85.831135327529879</v>
      </c>
      <c r="T14" s="23">
        <v>130.54274089238933</v>
      </c>
      <c r="W14" s="54" t="s">
        <v>553</v>
      </c>
      <c r="X14" s="62" t="s">
        <v>557</v>
      </c>
      <c r="Y14" s="54" t="s">
        <v>558</v>
      </c>
      <c r="Z14" s="54"/>
      <c r="AA14" s="54" t="s">
        <v>559</v>
      </c>
      <c r="AB14" s="55" t="s">
        <v>20</v>
      </c>
      <c r="AC14" s="55"/>
      <c r="AD14" s="57">
        <v>4.2868230000000001</v>
      </c>
      <c r="AE14" s="57">
        <v>8.0280593352909992</v>
      </c>
      <c r="AF14" s="57">
        <v>-0.19165499999999999</v>
      </c>
      <c r="AG14" s="52">
        <f t="shared" ref="AG14:AG77" si="0">AE14+AF14</f>
        <v>7.8364043352909993</v>
      </c>
      <c r="AH14" s="52">
        <f t="shared" ref="AH14:AH77" si="1">AI14-AD14</f>
        <v>8.8859274821304624</v>
      </c>
      <c r="AI14" s="58">
        <v>13.172750482130462</v>
      </c>
      <c r="AJ14" s="36"/>
      <c r="AK14" s="57">
        <v>4.3200800412822842</v>
      </c>
      <c r="AL14" s="57">
        <v>6.9250281659040001</v>
      </c>
      <c r="AM14" s="57">
        <v>3.4561436435000037E-2</v>
      </c>
      <c r="AN14" s="57">
        <v>-0.19165499999999999</v>
      </c>
      <c r="AO14" s="52">
        <f t="shared" ref="AO14:AO77" si="2">SUM(AL14:AN14)</f>
        <v>6.7679346023390003</v>
      </c>
      <c r="AP14" s="52">
        <f t="shared" ref="AP14:AP77" si="3">AQ14-AK14</f>
        <v>8.293090126481264</v>
      </c>
      <c r="AQ14" s="52">
        <v>12.613170167763549</v>
      </c>
    </row>
    <row r="15" spans="3:43" x14ac:dyDescent="0.25">
      <c r="C15" s="21" t="s">
        <v>21</v>
      </c>
      <c r="D15" s="21" t="s">
        <v>103</v>
      </c>
      <c r="E15" s="21" t="s">
        <v>105</v>
      </c>
      <c r="F15" s="22">
        <v>123961</v>
      </c>
      <c r="G15" s="23">
        <v>44.40332846621115</v>
      </c>
      <c r="H15" s="23">
        <v>57.349608752462473</v>
      </c>
      <c r="I15" s="23">
        <v>-1.5044247787610618</v>
      </c>
      <c r="J15" s="23">
        <v>55.84518397370141</v>
      </c>
      <c r="K15" s="23">
        <v>70.078946312016726</v>
      </c>
      <c r="L15" s="23">
        <v>114.48227477822788</v>
      </c>
      <c r="M15" s="1"/>
      <c r="N15" s="23">
        <v>44.641738316468533</v>
      </c>
      <c r="O15" s="23">
        <v>49.550146745653876</v>
      </c>
      <c r="P15" s="23">
        <v>0.2457643163091642</v>
      </c>
      <c r="Q15" s="23">
        <v>-1.5044247787610618</v>
      </c>
      <c r="R15" s="23">
        <v>48.291486283201984</v>
      </c>
      <c r="S15" s="23">
        <v>64.253895686116621</v>
      </c>
      <c r="T15" s="23">
        <v>108.89563400258515</v>
      </c>
      <c r="W15" s="54" t="s">
        <v>553</v>
      </c>
      <c r="X15" s="62" t="s">
        <v>560</v>
      </c>
      <c r="Y15" s="54" t="s">
        <v>555</v>
      </c>
      <c r="Z15" s="54"/>
      <c r="AA15" s="54" t="s">
        <v>561</v>
      </c>
      <c r="AB15" s="55" t="s">
        <v>21</v>
      </c>
      <c r="AC15" s="55"/>
      <c r="AD15" s="57">
        <v>5.5042809999999998</v>
      </c>
      <c r="AE15" s="57">
        <v>7.1091148505640005</v>
      </c>
      <c r="AF15" s="57">
        <v>-0.18648999999999999</v>
      </c>
      <c r="AG15" s="52">
        <f t="shared" si="0"/>
        <v>6.9226248505640005</v>
      </c>
      <c r="AH15" s="52">
        <f t="shared" si="1"/>
        <v>8.6870562637839051</v>
      </c>
      <c r="AI15" s="58">
        <v>14.191337263783906</v>
      </c>
      <c r="AJ15" s="36"/>
      <c r="AK15" s="57">
        <v>5.5338345234477559</v>
      </c>
      <c r="AL15" s="57">
        <v>6.142285740738</v>
      </c>
      <c r="AM15" s="57">
        <v>3.0465190414000302E-2</v>
      </c>
      <c r="AN15" s="57">
        <v>-0.18648999999999999</v>
      </c>
      <c r="AO15" s="52">
        <f t="shared" si="2"/>
        <v>5.9862609311520005</v>
      </c>
      <c r="AP15" s="52">
        <f t="shared" si="3"/>
        <v>7.9649771631467017</v>
      </c>
      <c r="AQ15" s="52">
        <v>13.498811686594458</v>
      </c>
    </row>
    <row r="16" spans="3:43" x14ac:dyDescent="0.25">
      <c r="C16" s="21" t="s">
        <v>22</v>
      </c>
      <c r="D16" s="21" t="s">
        <v>377</v>
      </c>
      <c r="E16" s="21"/>
      <c r="F16" s="22">
        <v>153341</v>
      </c>
      <c r="G16" s="23">
        <v>58.020842436139063</v>
      </c>
      <c r="H16" s="23">
        <v>52.981804861850392</v>
      </c>
      <c r="I16" s="23">
        <v>-2.8453381678742149</v>
      </c>
      <c r="J16" s="23">
        <v>50.136466693976168</v>
      </c>
      <c r="K16" s="23">
        <v>71.22276825893718</v>
      </c>
      <c r="L16" s="23">
        <v>129.24361069507623</v>
      </c>
      <c r="M16" s="1"/>
      <c r="N16" s="23">
        <v>58.651028064168116</v>
      </c>
      <c r="O16" s="23">
        <v>45.873350254432928</v>
      </c>
      <c r="P16" s="23">
        <v>0.22619638307432738</v>
      </c>
      <c r="Q16" s="23">
        <v>-2.8453381678742149</v>
      </c>
      <c r="R16" s="23">
        <v>43.254208469633035</v>
      </c>
      <c r="S16" s="23">
        <v>67.31398708265904</v>
      </c>
      <c r="T16" s="23">
        <v>125.96501514682717</v>
      </c>
      <c r="W16" s="54" t="s">
        <v>553</v>
      </c>
      <c r="X16" s="62" t="s">
        <v>554</v>
      </c>
      <c r="Y16" s="54" t="s">
        <v>555</v>
      </c>
      <c r="Z16" s="54"/>
      <c r="AA16" s="54" t="s">
        <v>562</v>
      </c>
      <c r="AB16" s="55" t="s">
        <v>22</v>
      </c>
      <c r="AC16" s="55"/>
      <c r="AD16" s="57">
        <v>8.8969740000000002</v>
      </c>
      <c r="AE16" s="57">
        <v>8.1242829393210005</v>
      </c>
      <c r="AF16" s="57">
        <v>-0.436307</v>
      </c>
      <c r="AG16" s="52">
        <f t="shared" si="0"/>
        <v>7.6879759393210003</v>
      </c>
      <c r="AH16" s="52">
        <f t="shared" si="1"/>
        <v>10.921370507593686</v>
      </c>
      <c r="AI16" s="58">
        <v>19.818344507593686</v>
      </c>
      <c r="AJ16" s="36"/>
      <c r="AK16" s="57">
        <v>8.9936072943876031</v>
      </c>
      <c r="AL16" s="57">
        <v>7.0342654013649994</v>
      </c>
      <c r="AM16" s="57">
        <v>3.4685179577000437E-2</v>
      </c>
      <c r="AN16" s="57">
        <v>-0.436307</v>
      </c>
      <c r="AO16" s="52">
        <f t="shared" si="2"/>
        <v>6.6326435809419992</v>
      </c>
      <c r="AP16" s="52">
        <f t="shared" si="3"/>
        <v>10.32199409324202</v>
      </c>
      <c r="AQ16" s="52">
        <v>19.315601387629624</v>
      </c>
    </row>
    <row r="17" spans="3:43" x14ac:dyDescent="0.25">
      <c r="C17" s="21" t="s">
        <v>23</v>
      </c>
      <c r="D17" s="21" t="s">
        <v>247</v>
      </c>
      <c r="E17" s="21" t="s">
        <v>248</v>
      </c>
      <c r="F17" s="22">
        <v>121014</v>
      </c>
      <c r="G17" s="23">
        <v>41.275488786421406</v>
      </c>
      <c r="H17" s="23">
        <v>70.711005170029921</v>
      </c>
      <c r="I17" s="23">
        <v>-0.27570363759565003</v>
      </c>
      <c r="J17" s="23">
        <v>70.435301532434281</v>
      </c>
      <c r="K17" s="23">
        <v>89.928982868950357</v>
      </c>
      <c r="L17" s="23">
        <v>131.20447165537178</v>
      </c>
      <c r="M17" s="1"/>
      <c r="N17" s="23">
        <v>41.862876555414338</v>
      </c>
      <c r="O17" s="23">
        <v>60.985206582973873</v>
      </c>
      <c r="P17" s="23">
        <v>0.30353736737897713</v>
      </c>
      <c r="Q17" s="23">
        <v>-0.27570363759565003</v>
      </c>
      <c r="R17" s="23">
        <v>61.013040312757198</v>
      </c>
      <c r="S17" s="23">
        <v>84.284206750787888</v>
      </c>
      <c r="T17" s="23">
        <v>126.14708330620222</v>
      </c>
      <c r="W17" s="54" t="s">
        <v>553</v>
      </c>
      <c r="X17" s="62" t="s">
        <v>554</v>
      </c>
      <c r="Y17" s="54" t="s">
        <v>555</v>
      </c>
      <c r="Z17" s="54"/>
      <c r="AA17" s="54" t="s">
        <v>563</v>
      </c>
      <c r="AB17" s="55" t="s">
        <v>23</v>
      </c>
      <c r="AC17" s="55"/>
      <c r="AD17" s="57">
        <v>4.9949120000000002</v>
      </c>
      <c r="AE17" s="57">
        <v>8.5570215796460012</v>
      </c>
      <c r="AF17" s="57">
        <v>-3.3363999999999998E-2</v>
      </c>
      <c r="AG17" s="52">
        <f t="shared" si="0"/>
        <v>8.5236575796460006</v>
      </c>
      <c r="AH17" s="52">
        <f t="shared" si="1"/>
        <v>10.882665932903159</v>
      </c>
      <c r="AI17" s="58">
        <v>15.87757793290316</v>
      </c>
      <c r="AJ17" s="36"/>
      <c r="AK17" s="57">
        <v>5.0659941434769111</v>
      </c>
      <c r="AL17" s="57">
        <v>7.3800637894320005</v>
      </c>
      <c r="AM17" s="57">
        <v>3.6732270975999536E-2</v>
      </c>
      <c r="AN17" s="57">
        <v>-3.3363999999999998E-2</v>
      </c>
      <c r="AO17" s="52">
        <f t="shared" si="2"/>
        <v>7.3834320604080004</v>
      </c>
      <c r="AP17" s="52">
        <f t="shared" si="3"/>
        <v>10.199568995739845</v>
      </c>
      <c r="AQ17" s="52">
        <v>15.265563139216757</v>
      </c>
    </row>
    <row r="18" spans="3:43" x14ac:dyDescent="0.25">
      <c r="C18" s="21" t="s">
        <v>24</v>
      </c>
      <c r="D18" s="21" t="s">
        <v>185</v>
      </c>
      <c r="E18" s="21" t="s">
        <v>186</v>
      </c>
      <c r="F18" s="22">
        <v>121812</v>
      </c>
      <c r="G18" s="23">
        <v>49.171099727448855</v>
      </c>
      <c r="H18" s="23">
        <v>51.761924449438482</v>
      </c>
      <c r="I18" s="23">
        <v>-0.73551866811151612</v>
      </c>
      <c r="J18" s="23">
        <v>51.026405781326964</v>
      </c>
      <c r="K18" s="23">
        <v>77.649370455362302</v>
      </c>
      <c r="L18" s="23">
        <v>126.82047018281115</v>
      </c>
      <c r="M18" s="1"/>
      <c r="N18" s="23">
        <v>49.350343463294628</v>
      </c>
      <c r="O18" s="23">
        <v>44.651747401545009</v>
      </c>
      <c r="P18" s="23">
        <v>0.22334559753554489</v>
      </c>
      <c r="Q18" s="23">
        <v>-0.73551866811151612</v>
      </c>
      <c r="R18" s="23">
        <v>44.139574330969033</v>
      </c>
      <c r="S18" s="23">
        <v>74.403831575632921</v>
      </c>
      <c r="T18" s="23">
        <v>123.75417503892756</v>
      </c>
      <c r="W18" s="54" t="s">
        <v>553</v>
      </c>
      <c r="X18" s="62" t="s">
        <v>560</v>
      </c>
      <c r="Y18" s="54" t="s">
        <v>555</v>
      </c>
      <c r="Z18" s="54"/>
      <c r="AA18" s="54" t="s">
        <v>564</v>
      </c>
      <c r="AB18" s="55" t="s">
        <v>24</v>
      </c>
      <c r="AC18" s="55"/>
      <c r="AD18" s="57">
        <v>5.98963</v>
      </c>
      <c r="AE18" s="57">
        <v>6.3052235410350006</v>
      </c>
      <c r="AF18" s="57">
        <v>-8.9594999999999994E-2</v>
      </c>
      <c r="AG18" s="52">
        <f t="shared" si="0"/>
        <v>6.2156285410350005</v>
      </c>
      <c r="AH18" s="52">
        <f t="shared" si="1"/>
        <v>9.4586251139085924</v>
      </c>
      <c r="AI18" s="58">
        <v>15.448255113908592</v>
      </c>
      <c r="AJ18" s="36"/>
      <c r="AK18" s="57">
        <v>6.0114640379508453</v>
      </c>
      <c r="AL18" s="57">
        <v>5.4391186544770003</v>
      </c>
      <c r="AM18" s="57">
        <v>2.7206173926999793E-2</v>
      </c>
      <c r="AN18" s="57">
        <v>-8.9594999999999994E-2</v>
      </c>
      <c r="AO18" s="52">
        <f t="shared" si="2"/>
        <v>5.3767298284039997</v>
      </c>
      <c r="AP18" s="52">
        <f t="shared" si="3"/>
        <v>9.0632795318909984</v>
      </c>
      <c r="AQ18" s="52">
        <v>15.074743569841845</v>
      </c>
    </row>
    <row r="19" spans="3:43" x14ac:dyDescent="0.25">
      <c r="C19" s="21" t="s">
        <v>25</v>
      </c>
      <c r="D19" s="21"/>
      <c r="E19" s="21"/>
      <c r="F19" s="22">
        <v>1096388</v>
      </c>
      <c r="G19" s="23">
        <v>19.047263377563418</v>
      </c>
      <c r="H19" s="23">
        <v>21.754304564115991</v>
      </c>
      <c r="I19" s="23">
        <v>0</v>
      </c>
      <c r="J19" s="23">
        <v>21.754304564115991</v>
      </c>
      <c r="K19" s="23">
        <v>22.970007802427354</v>
      </c>
      <c r="L19" s="23">
        <v>42.017271179990772</v>
      </c>
      <c r="M19" s="1"/>
      <c r="N19" s="23">
        <v>19.193941046031046</v>
      </c>
      <c r="O19" s="23">
        <v>20.114609505577402</v>
      </c>
      <c r="P19" s="23">
        <v>9.4056226179965174E-2</v>
      </c>
      <c r="Q19" s="23">
        <v>0</v>
      </c>
      <c r="R19" s="23">
        <v>20.208665731757367</v>
      </c>
      <c r="S19" s="23">
        <v>21.683603551569771</v>
      </c>
      <c r="T19" s="23">
        <v>40.877544597600817</v>
      </c>
      <c r="W19" s="54" t="s">
        <v>565</v>
      </c>
      <c r="X19" s="63" t="s">
        <v>566</v>
      </c>
      <c r="Y19" s="54" t="s">
        <v>567</v>
      </c>
      <c r="Z19" s="54"/>
      <c r="AA19" s="54" t="s">
        <v>568</v>
      </c>
      <c r="AB19" s="55" t="s">
        <v>25</v>
      </c>
      <c r="AC19" s="55"/>
      <c r="AD19" s="57">
        <v>20.883191</v>
      </c>
      <c r="AE19" s="57">
        <v>23.851158472442002</v>
      </c>
      <c r="AF19" s="57">
        <v>0</v>
      </c>
      <c r="AG19" s="52">
        <f t="shared" si="0"/>
        <v>23.851158472442002</v>
      </c>
      <c r="AH19" s="52">
        <f t="shared" si="1"/>
        <v>25.184040914487721</v>
      </c>
      <c r="AI19" s="58">
        <v>46.067231914487721</v>
      </c>
      <c r="AJ19" s="36"/>
      <c r="AK19" s="57">
        <v>21.044006635575887</v>
      </c>
      <c r="AL19" s="57">
        <v>22.053416486600998</v>
      </c>
      <c r="AM19" s="57">
        <v>0.10312211770899966</v>
      </c>
      <c r="AN19" s="57">
        <v>0</v>
      </c>
      <c r="AO19" s="52">
        <f t="shared" si="2"/>
        <v>22.156538604309997</v>
      </c>
      <c r="AP19" s="52">
        <f t="shared" si="3"/>
        <v>23.77364273069848</v>
      </c>
      <c r="AQ19" s="52">
        <v>44.817649366274367</v>
      </c>
    </row>
    <row r="20" spans="3:43" x14ac:dyDescent="0.25">
      <c r="C20" s="21" t="s">
        <v>26</v>
      </c>
      <c r="D20" s="21" t="s">
        <v>61</v>
      </c>
      <c r="E20" s="21" t="s">
        <v>62</v>
      </c>
      <c r="F20" s="22">
        <v>179208</v>
      </c>
      <c r="G20" s="23">
        <v>51.151176286772916</v>
      </c>
      <c r="H20" s="23">
        <v>48.609164678853631</v>
      </c>
      <c r="I20" s="23">
        <v>-1.751796794785947</v>
      </c>
      <c r="J20" s="23">
        <v>46.857367884067678</v>
      </c>
      <c r="K20" s="23">
        <v>70.715501912940553</v>
      </c>
      <c r="L20" s="23">
        <v>121.86667819971346</v>
      </c>
      <c r="M20" s="1"/>
      <c r="N20" s="23">
        <v>51.593082417823496</v>
      </c>
      <c r="O20" s="23">
        <v>41.941130656700601</v>
      </c>
      <c r="P20" s="23">
        <v>0.21012710356122055</v>
      </c>
      <c r="Q20" s="23">
        <v>-1.751796794785947</v>
      </c>
      <c r="R20" s="23">
        <v>40.399460965475868</v>
      </c>
      <c r="S20" s="23">
        <v>71.796252851065887</v>
      </c>
      <c r="T20" s="23">
        <v>123.3893352688894</v>
      </c>
      <c r="W20" s="54" t="s">
        <v>553</v>
      </c>
      <c r="X20" s="62" t="s">
        <v>557</v>
      </c>
      <c r="Y20" s="54" t="s">
        <v>555</v>
      </c>
      <c r="Z20" s="54"/>
      <c r="AA20" s="54" t="s">
        <v>569</v>
      </c>
      <c r="AB20" s="55" t="s">
        <v>26</v>
      </c>
      <c r="AC20" s="55"/>
      <c r="AD20" s="57">
        <v>9.1667000000000005</v>
      </c>
      <c r="AE20" s="57">
        <v>8.7111511837680009</v>
      </c>
      <c r="AF20" s="57">
        <v>-0.31393599999999999</v>
      </c>
      <c r="AG20" s="52">
        <f t="shared" si="0"/>
        <v>8.3972151837680009</v>
      </c>
      <c r="AH20" s="52">
        <f t="shared" si="1"/>
        <v>12.672783666814249</v>
      </c>
      <c r="AI20" s="58">
        <v>21.83948366681425</v>
      </c>
      <c r="AJ20" s="36"/>
      <c r="AK20" s="57">
        <v>9.2458931139333131</v>
      </c>
      <c r="AL20" s="57">
        <v>7.5161861427260002</v>
      </c>
      <c r="AM20" s="57">
        <v>3.7656457974999211E-2</v>
      </c>
      <c r="AN20" s="57">
        <v>-0.31393599999999999</v>
      </c>
      <c r="AO20" s="52">
        <f t="shared" si="2"/>
        <v>7.2399066007009996</v>
      </c>
      <c r="AP20" s="52">
        <f t="shared" si="3"/>
        <v>12.866462880933817</v>
      </c>
      <c r="AQ20" s="52">
        <v>22.11235599486713</v>
      </c>
    </row>
    <row r="21" spans="3:43" x14ac:dyDescent="0.25">
      <c r="C21" s="21" t="s">
        <v>27</v>
      </c>
      <c r="D21" s="21" t="s">
        <v>327</v>
      </c>
      <c r="E21" s="21"/>
      <c r="F21" s="22">
        <v>88244</v>
      </c>
      <c r="G21" s="23">
        <v>49.483590952359364</v>
      </c>
      <c r="H21" s="23">
        <v>53.784873511808165</v>
      </c>
      <c r="I21" s="23">
        <v>-2.3978740764244595</v>
      </c>
      <c r="J21" s="23">
        <v>51.3869994353837</v>
      </c>
      <c r="K21" s="23">
        <v>67.098009242768143</v>
      </c>
      <c r="L21" s="23">
        <v>116.58160019512751</v>
      </c>
      <c r="M21" s="1"/>
      <c r="N21" s="23">
        <v>50.042065142363043</v>
      </c>
      <c r="O21" s="23">
        <v>46.603471932358005</v>
      </c>
      <c r="P21" s="23">
        <v>0.22913783160327997</v>
      </c>
      <c r="Q21" s="23">
        <v>-2.3978740764244595</v>
      </c>
      <c r="R21" s="23">
        <v>44.434735687536829</v>
      </c>
      <c r="S21" s="23">
        <v>64.318429070175654</v>
      </c>
      <c r="T21" s="23">
        <v>114.3604942125387</v>
      </c>
      <c r="W21" s="54" t="s">
        <v>553</v>
      </c>
      <c r="X21" s="62" t="s">
        <v>557</v>
      </c>
      <c r="Y21" s="54" t="s">
        <v>558</v>
      </c>
      <c r="Z21" s="54"/>
      <c r="AA21" s="54" t="s">
        <v>570</v>
      </c>
      <c r="AB21" s="55" t="s">
        <v>27</v>
      </c>
      <c r="AC21" s="55"/>
      <c r="AD21" s="57">
        <v>4.3666299999999998</v>
      </c>
      <c r="AE21" s="57">
        <v>4.7461923781759996</v>
      </c>
      <c r="AF21" s="57">
        <v>-0.21159800000000001</v>
      </c>
      <c r="AG21" s="52">
        <f t="shared" si="0"/>
        <v>4.5345943781759992</v>
      </c>
      <c r="AH21" s="52">
        <f t="shared" si="1"/>
        <v>5.9209967276188324</v>
      </c>
      <c r="AI21" s="58">
        <v>10.287626727618832</v>
      </c>
      <c r="AJ21" s="36"/>
      <c r="AK21" s="57">
        <v>4.4159119964226843</v>
      </c>
      <c r="AL21" s="57">
        <v>4.1124767771990003</v>
      </c>
      <c r="AM21" s="57">
        <v>2.0220038811999838E-2</v>
      </c>
      <c r="AN21" s="57">
        <v>-0.21159800000000001</v>
      </c>
      <c r="AO21" s="52">
        <f t="shared" si="2"/>
        <v>3.9210988160110003</v>
      </c>
      <c r="AP21" s="52">
        <f t="shared" si="3"/>
        <v>5.6757154548685804</v>
      </c>
      <c r="AQ21" s="52">
        <v>10.091627451291265</v>
      </c>
    </row>
    <row r="22" spans="3:43" x14ac:dyDescent="0.25">
      <c r="C22" s="21" t="s">
        <v>28</v>
      </c>
      <c r="D22" s="21"/>
      <c r="E22" s="21" t="s">
        <v>401</v>
      </c>
      <c r="F22" s="22">
        <v>196094</v>
      </c>
      <c r="G22" s="23">
        <v>207.09931461441963</v>
      </c>
      <c r="H22" s="23">
        <v>646.17354285567126</v>
      </c>
      <c r="I22" s="23">
        <v>0</v>
      </c>
      <c r="J22" s="23">
        <v>646.17354285567126</v>
      </c>
      <c r="K22" s="23">
        <v>760.19174727787265</v>
      </c>
      <c r="L22" s="23">
        <v>967.29106189229219</v>
      </c>
      <c r="M22" s="1"/>
      <c r="N22" s="23">
        <v>208.72448163514647</v>
      </c>
      <c r="O22" s="23">
        <v>579.72868524251635</v>
      </c>
      <c r="P22" s="23">
        <v>2.7818615044621668</v>
      </c>
      <c r="Q22" s="23">
        <v>0</v>
      </c>
      <c r="R22" s="23">
        <v>582.51054674697843</v>
      </c>
      <c r="S22" s="23">
        <v>711.79443279597729</v>
      </c>
      <c r="T22" s="23">
        <v>920.51891443112368</v>
      </c>
      <c r="W22" s="54" t="s">
        <v>571</v>
      </c>
      <c r="X22" s="63" t="s">
        <v>554</v>
      </c>
      <c r="Y22" s="54" t="s">
        <v>572</v>
      </c>
      <c r="Z22" s="54"/>
      <c r="AA22" s="54" t="s">
        <v>573</v>
      </c>
      <c r="AB22" s="55" t="s">
        <v>28</v>
      </c>
      <c r="AC22" s="55"/>
      <c r="AD22" s="57">
        <v>40.610933000000003</v>
      </c>
      <c r="AE22" s="57">
        <v>126.71075471274</v>
      </c>
      <c r="AF22" s="57">
        <v>0</v>
      </c>
      <c r="AG22" s="52">
        <f t="shared" si="0"/>
        <v>126.71075471274</v>
      </c>
      <c r="AH22" s="52">
        <f t="shared" si="1"/>
        <v>149.06904049070715</v>
      </c>
      <c r="AI22" s="58">
        <v>189.67997349070714</v>
      </c>
      <c r="AJ22" s="36"/>
      <c r="AK22" s="57">
        <v>40.929618501762413</v>
      </c>
      <c r="AL22" s="57">
        <v>113.681316803946</v>
      </c>
      <c r="AM22" s="57">
        <v>0.5455063498560041</v>
      </c>
      <c r="AN22" s="57">
        <v>0</v>
      </c>
      <c r="AO22" s="52">
        <f t="shared" si="2"/>
        <v>114.226823153802</v>
      </c>
      <c r="AP22" s="52">
        <f t="shared" si="3"/>
        <v>139.57861750469436</v>
      </c>
      <c r="AQ22" s="52">
        <v>180.50823600645677</v>
      </c>
    </row>
    <row r="23" spans="3:43" x14ac:dyDescent="0.25">
      <c r="C23" s="21" t="s">
        <v>29</v>
      </c>
      <c r="D23" s="21"/>
      <c r="E23" s="21" t="s">
        <v>401</v>
      </c>
      <c r="F23" s="22">
        <v>370688</v>
      </c>
      <c r="G23" s="23">
        <v>376.26597300155385</v>
      </c>
      <c r="H23" s="23">
        <v>350.7823131693014</v>
      </c>
      <c r="I23" s="23">
        <v>0</v>
      </c>
      <c r="J23" s="23">
        <v>350.7823131693014</v>
      </c>
      <c r="K23" s="23">
        <v>431.50011741334697</v>
      </c>
      <c r="L23" s="23">
        <v>807.76609041490087</v>
      </c>
      <c r="M23" s="1"/>
      <c r="N23" s="23">
        <v>381.29786016252217</v>
      </c>
      <c r="O23" s="23">
        <v>317.07814731806263</v>
      </c>
      <c r="P23" s="23">
        <v>1.4979266411456738</v>
      </c>
      <c r="Q23" s="23">
        <v>0</v>
      </c>
      <c r="R23" s="23">
        <v>318.57607395920826</v>
      </c>
      <c r="S23" s="23">
        <v>413.81485586804337</v>
      </c>
      <c r="T23" s="23">
        <v>795.11271603056548</v>
      </c>
      <c r="W23" s="54" t="s">
        <v>571</v>
      </c>
      <c r="X23" s="63" t="s">
        <v>554</v>
      </c>
      <c r="Y23" s="54" t="s">
        <v>572</v>
      </c>
      <c r="Z23" s="54"/>
      <c r="AA23" s="54" t="s">
        <v>574</v>
      </c>
      <c r="AB23" s="55" t="s">
        <v>29</v>
      </c>
      <c r="AC23" s="55"/>
      <c r="AD23" s="57">
        <v>139.477281</v>
      </c>
      <c r="AE23" s="57">
        <v>130.030794104102</v>
      </c>
      <c r="AF23" s="57">
        <v>0</v>
      </c>
      <c r="AG23" s="52">
        <f t="shared" si="0"/>
        <v>130.030794104102</v>
      </c>
      <c r="AH23" s="52">
        <f t="shared" si="1"/>
        <v>159.95191552371875</v>
      </c>
      <c r="AI23" s="58">
        <v>299.42919652371876</v>
      </c>
      <c r="AJ23" s="36"/>
      <c r="AK23" s="57">
        <v>141.34254118792501</v>
      </c>
      <c r="AL23" s="57">
        <v>117.537064273038</v>
      </c>
      <c r="AM23" s="57">
        <v>0.55526343075300755</v>
      </c>
      <c r="AN23" s="57">
        <v>0</v>
      </c>
      <c r="AO23" s="52">
        <f t="shared" si="2"/>
        <v>118.092327703791</v>
      </c>
      <c r="AP23" s="52">
        <f t="shared" si="3"/>
        <v>153.39620129201325</v>
      </c>
      <c r="AQ23" s="52">
        <v>294.73874247993825</v>
      </c>
    </row>
    <row r="24" spans="3:43" x14ac:dyDescent="0.25">
      <c r="C24" s="21" t="s">
        <v>30</v>
      </c>
      <c r="D24" s="21"/>
      <c r="E24" s="21" t="s">
        <v>309</v>
      </c>
      <c r="F24" s="22">
        <v>235097</v>
      </c>
      <c r="G24" s="23">
        <v>297.81331110137518</v>
      </c>
      <c r="H24" s="23">
        <v>533.19728098628229</v>
      </c>
      <c r="I24" s="23">
        <v>-0.42251921547276233</v>
      </c>
      <c r="J24" s="23">
        <v>532.7747617708095</v>
      </c>
      <c r="K24" s="23">
        <v>640.20422389508064</v>
      </c>
      <c r="L24" s="23">
        <v>938.01753499645588</v>
      </c>
      <c r="M24" s="1"/>
      <c r="N24" s="23">
        <v>300.75598452206702</v>
      </c>
      <c r="O24" s="23">
        <v>479.30072640221698</v>
      </c>
      <c r="P24" s="23">
        <v>2.2896138200487339</v>
      </c>
      <c r="Q24" s="23">
        <v>-0.42251921547276233</v>
      </c>
      <c r="R24" s="23">
        <v>481.16782100679296</v>
      </c>
      <c r="S24" s="23">
        <v>603.10413674863287</v>
      </c>
      <c r="T24" s="23">
        <v>903.86012127069978</v>
      </c>
      <c r="W24" s="54" t="s">
        <v>575</v>
      </c>
      <c r="X24" s="63" t="s">
        <v>554</v>
      </c>
      <c r="Y24" s="54" t="s">
        <v>572</v>
      </c>
      <c r="Z24" s="54"/>
      <c r="AA24" s="54" t="s">
        <v>576</v>
      </c>
      <c r="AB24" s="55" t="s">
        <v>30</v>
      </c>
      <c r="AC24" s="55"/>
      <c r="AD24" s="57">
        <v>70.015016000000003</v>
      </c>
      <c r="AE24" s="57">
        <v>125.35308116803201</v>
      </c>
      <c r="AF24" s="57">
        <v>-9.9333000000000005E-2</v>
      </c>
      <c r="AG24" s="52">
        <f t="shared" si="0"/>
        <v>125.253748168032</v>
      </c>
      <c r="AH24" s="52">
        <f t="shared" si="1"/>
        <v>150.51009242506177</v>
      </c>
      <c r="AI24" s="58">
        <v>220.52510842506177</v>
      </c>
      <c r="AJ24" s="36"/>
      <c r="AK24" s="57">
        <v>70.706829693184389</v>
      </c>
      <c r="AL24" s="57">
        <v>112.682162874982</v>
      </c>
      <c r="AM24" s="57">
        <v>0.53828134025199714</v>
      </c>
      <c r="AN24" s="57">
        <v>-9.9333000000000005E-2</v>
      </c>
      <c r="AO24" s="52">
        <f t="shared" si="2"/>
        <v>113.121111215234</v>
      </c>
      <c r="AP24" s="52">
        <f t="shared" si="3"/>
        <v>141.78797323719334</v>
      </c>
      <c r="AQ24" s="52">
        <v>212.49480293037772</v>
      </c>
    </row>
    <row r="25" spans="3:43" x14ac:dyDescent="0.25">
      <c r="C25" s="21" t="s">
        <v>31</v>
      </c>
      <c r="D25" s="21" t="s">
        <v>97</v>
      </c>
      <c r="E25" s="21"/>
      <c r="F25" s="22">
        <v>69155</v>
      </c>
      <c r="G25" s="23">
        <v>53.978454197093484</v>
      </c>
      <c r="H25" s="23">
        <v>98.955116179639958</v>
      </c>
      <c r="I25" s="23">
        <v>-0.2490636974911431</v>
      </c>
      <c r="J25" s="23">
        <v>98.706052482148806</v>
      </c>
      <c r="K25" s="23">
        <v>127.6151254911033</v>
      </c>
      <c r="L25" s="23">
        <v>181.5935796881968</v>
      </c>
      <c r="M25" s="1"/>
      <c r="N25" s="23">
        <v>54.047443570844308</v>
      </c>
      <c r="O25" s="23">
        <v>85.326106872055533</v>
      </c>
      <c r="P25" s="23">
        <v>0.42783922426433274</v>
      </c>
      <c r="Q25" s="23">
        <v>-0.2490636974911431</v>
      </c>
      <c r="R25" s="23">
        <v>85.504882398828727</v>
      </c>
      <c r="S25" s="23">
        <v>116.87053694180217</v>
      </c>
      <c r="T25" s="23">
        <v>170.91798051264647</v>
      </c>
      <c r="W25" s="54" t="s">
        <v>553</v>
      </c>
      <c r="X25" s="62" t="s">
        <v>554</v>
      </c>
      <c r="Y25" s="54" t="s">
        <v>558</v>
      </c>
      <c r="Z25" s="54"/>
      <c r="AA25" s="54" t="s">
        <v>577</v>
      </c>
      <c r="AB25" s="55" t="s">
        <v>31</v>
      </c>
      <c r="AC25" s="55"/>
      <c r="AD25" s="57">
        <v>3.7328800000000002</v>
      </c>
      <c r="AE25" s="57">
        <v>6.8432410594030006</v>
      </c>
      <c r="AF25" s="57">
        <v>-1.7224E-2</v>
      </c>
      <c r="AG25" s="52">
        <f t="shared" si="0"/>
        <v>6.826017059403001</v>
      </c>
      <c r="AH25" s="52">
        <f t="shared" si="1"/>
        <v>8.8252240033372491</v>
      </c>
      <c r="AI25" s="58">
        <v>12.558104003337249</v>
      </c>
      <c r="AJ25" s="36"/>
      <c r="AK25" s="57">
        <v>3.737650960141738</v>
      </c>
      <c r="AL25" s="57">
        <v>5.9007269207370001</v>
      </c>
      <c r="AM25" s="57">
        <v>2.958722155399993E-2</v>
      </c>
      <c r="AN25" s="57">
        <v>-1.7224E-2</v>
      </c>
      <c r="AO25" s="52">
        <f t="shared" si="2"/>
        <v>5.9130901422910007</v>
      </c>
      <c r="AP25" s="52">
        <f t="shared" si="3"/>
        <v>8.0821819822103294</v>
      </c>
      <c r="AQ25" s="52">
        <v>11.819832942352066</v>
      </c>
    </row>
    <row r="26" spans="3:43" x14ac:dyDescent="0.25">
      <c r="C26" s="21" t="s">
        <v>32</v>
      </c>
      <c r="D26" s="21" t="s">
        <v>135</v>
      </c>
      <c r="E26" s="21" t="s">
        <v>136</v>
      </c>
      <c r="F26" s="22">
        <v>177331</v>
      </c>
      <c r="G26" s="23">
        <v>77.537661209827945</v>
      </c>
      <c r="H26" s="23">
        <v>71.217510192160418</v>
      </c>
      <c r="I26" s="23">
        <v>-0.32425238677952528</v>
      </c>
      <c r="J26" s="23">
        <v>70.893257805380898</v>
      </c>
      <c r="K26" s="23">
        <v>89.581576959050253</v>
      </c>
      <c r="L26" s="23">
        <v>167.11923816887821</v>
      </c>
      <c r="M26" s="1"/>
      <c r="N26" s="23">
        <v>77.648205520815637</v>
      </c>
      <c r="O26" s="23">
        <v>61.715648404204572</v>
      </c>
      <c r="P26" s="23">
        <v>0.30397297870647905</v>
      </c>
      <c r="Q26" s="23">
        <v>-0.32425238677952528</v>
      </c>
      <c r="R26" s="23">
        <v>61.695368996131528</v>
      </c>
      <c r="S26" s="23">
        <v>84.338241496708719</v>
      </c>
      <c r="T26" s="23">
        <v>161.98644701752434</v>
      </c>
      <c r="W26" s="54" t="s">
        <v>553</v>
      </c>
      <c r="X26" s="62" t="s">
        <v>554</v>
      </c>
      <c r="Y26" s="54" t="s">
        <v>555</v>
      </c>
      <c r="Z26" s="54"/>
      <c r="AA26" s="54" t="s">
        <v>578</v>
      </c>
      <c r="AB26" s="55" t="s">
        <v>32</v>
      </c>
      <c r="AC26" s="55"/>
      <c r="AD26" s="57">
        <v>13.749831</v>
      </c>
      <c r="AE26" s="57">
        <v>12.629072299885999</v>
      </c>
      <c r="AF26" s="57">
        <v>-5.7500000000000002E-2</v>
      </c>
      <c r="AG26" s="52">
        <f t="shared" si="0"/>
        <v>12.571572299886</v>
      </c>
      <c r="AH26" s="52">
        <f t="shared" si="1"/>
        <v>15.885590623725339</v>
      </c>
      <c r="AI26" s="58">
        <v>29.635421623725339</v>
      </c>
      <c r="AJ26" s="36"/>
      <c r="AK26" s="57">
        <v>13.769433933211758</v>
      </c>
      <c r="AL26" s="57">
        <v>10.944097647166</v>
      </c>
      <c r="AM26" s="57">
        <v>5.3903832286998632E-2</v>
      </c>
      <c r="AN26" s="57">
        <v>-5.7500000000000002E-2</v>
      </c>
      <c r="AO26" s="52">
        <f t="shared" si="2"/>
        <v>10.940501479452999</v>
      </c>
      <c r="AP26" s="52">
        <f t="shared" si="3"/>
        <v>14.955784702852853</v>
      </c>
      <c r="AQ26" s="52">
        <v>28.725218636064611</v>
      </c>
    </row>
    <row r="27" spans="3:43" x14ac:dyDescent="0.25">
      <c r="C27" s="21" t="s">
        <v>33</v>
      </c>
      <c r="D27" s="21" t="s">
        <v>157</v>
      </c>
      <c r="E27" s="21" t="s">
        <v>158</v>
      </c>
      <c r="F27" s="22">
        <v>172562</v>
      </c>
      <c r="G27" s="23">
        <v>36.466846698577911</v>
      </c>
      <c r="H27" s="23">
        <v>39.077382824254471</v>
      </c>
      <c r="I27" s="23">
        <v>-0.50107787345997379</v>
      </c>
      <c r="J27" s="23">
        <v>38.576304950794501</v>
      </c>
      <c r="K27" s="23">
        <v>64.922564430161344</v>
      </c>
      <c r="L27" s="23">
        <v>101.38941112873925</v>
      </c>
      <c r="M27" s="1"/>
      <c r="N27" s="23">
        <v>36.960471954560269</v>
      </c>
      <c r="O27" s="23">
        <v>33.807539709437769</v>
      </c>
      <c r="P27" s="23">
        <v>0.16722353272446858</v>
      </c>
      <c r="Q27" s="23">
        <v>-0.50107787345997379</v>
      </c>
      <c r="R27" s="23">
        <v>33.473685368702263</v>
      </c>
      <c r="S27" s="23">
        <v>62.982204669860259</v>
      </c>
      <c r="T27" s="23">
        <v>99.942676624420528</v>
      </c>
      <c r="W27" s="54" t="s">
        <v>553</v>
      </c>
      <c r="X27" s="62" t="s">
        <v>560</v>
      </c>
      <c r="Y27" s="54" t="s">
        <v>555</v>
      </c>
      <c r="Z27" s="54"/>
      <c r="AA27" s="54" t="s">
        <v>579</v>
      </c>
      <c r="AB27" s="55" t="s">
        <v>33</v>
      </c>
      <c r="AC27" s="55"/>
      <c r="AD27" s="57">
        <v>6.2927920000000004</v>
      </c>
      <c r="AE27" s="57">
        <v>6.7432713349190001</v>
      </c>
      <c r="AF27" s="57">
        <v>-8.6467000000000002E-2</v>
      </c>
      <c r="AG27" s="52">
        <f t="shared" si="0"/>
        <v>6.6568043349190003</v>
      </c>
      <c r="AH27" s="52">
        <f t="shared" si="1"/>
        <v>11.203167563197502</v>
      </c>
      <c r="AI27" s="58">
        <v>17.495959563197502</v>
      </c>
      <c r="AJ27" s="36"/>
      <c r="AK27" s="57">
        <v>6.3779729614228291</v>
      </c>
      <c r="AL27" s="57">
        <v>5.8338966673400003</v>
      </c>
      <c r="AM27" s="57">
        <v>2.8856427253999749E-2</v>
      </c>
      <c r="AN27" s="57">
        <v>-8.6467000000000002E-2</v>
      </c>
      <c r="AO27" s="52">
        <f t="shared" si="2"/>
        <v>5.776286094594</v>
      </c>
      <c r="AP27" s="52">
        <f t="shared" si="3"/>
        <v>10.868335202240425</v>
      </c>
      <c r="AQ27" s="52">
        <v>17.246308163663254</v>
      </c>
    </row>
    <row r="28" spans="3:43" x14ac:dyDescent="0.25">
      <c r="C28" s="21" t="s">
        <v>34</v>
      </c>
      <c r="D28" s="21" t="s">
        <v>247</v>
      </c>
      <c r="E28" s="21" t="s">
        <v>248</v>
      </c>
      <c r="F28" s="22">
        <v>114268</v>
      </c>
      <c r="G28" s="23">
        <v>42.006572268701646</v>
      </c>
      <c r="H28" s="23">
        <v>78.115117863662618</v>
      </c>
      <c r="I28" s="23">
        <v>-1.0165663177792557</v>
      </c>
      <c r="J28" s="23">
        <v>77.098551545883367</v>
      </c>
      <c r="K28" s="23">
        <v>92.751945681080301</v>
      </c>
      <c r="L28" s="23">
        <v>134.75851794978195</v>
      </c>
      <c r="M28" s="1"/>
      <c r="N28" s="23">
        <v>42.186032061409819</v>
      </c>
      <c r="O28" s="23">
        <v>67.436416437524073</v>
      </c>
      <c r="P28" s="23">
        <v>0.33560685726537876</v>
      </c>
      <c r="Q28" s="23">
        <v>-1.0165663177792557</v>
      </c>
      <c r="R28" s="23">
        <v>66.755456977010184</v>
      </c>
      <c r="S28" s="23">
        <v>85.151094486115369</v>
      </c>
      <c r="T28" s="23">
        <v>127.33712654752519</v>
      </c>
      <c r="W28" s="54" t="s">
        <v>553</v>
      </c>
      <c r="X28" s="62" t="s">
        <v>557</v>
      </c>
      <c r="Y28" s="54" t="s">
        <v>555</v>
      </c>
      <c r="Z28" s="54"/>
      <c r="AA28" s="54" t="s">
        <v>580</v>
      </c>
      <c r="AB28" s="55" t="s">
        <v>34</v>
      </c>
      <c r="AC28" s="55"/>
      <c r="AD28" s="57">
        <v>4.8000069999999999</v>
      </c>
      <c r="AE28" s="57">
        <v>8.9260582880450006</v>
      </c>
      <c r="AF28" s="57">
        <v>-0.116161</v>
      </c>
      <c r="AG28" s="52">
        <f t="shared" si="0"/>
        <v>8.8098972880450006</v>
      </c>
      <c r="AH28" s="52">
        <f t="shared" si="1"/>
        <v>10.598579329085684</v>
      </c>
      <c r="AI28" s="58">
        <v>15.398586329085683</v>
      </c>
      <c r="AJ28" s="36"/>
      <c r="AK28" s="57">
        <v>4.8205135115931776</v>
      </c>
      <c r="AL28" s="57">
        <v>7.7058244334829995</v>
      </c>
      <c r="AM28" s="57">
        <v>3.8349124366000298E-2</v>
      </c>
      <c r="AN28" s="57">
        <v>-0.116161</v>
      </c>
      <c r="AO28" s="52">
        <f t="shared" si="2"/>
        <v>7.6280125578489999</v>
      </c>
      <c r="AP28" s="52">
        <f t="shared" si="3"/>
        <v>9.7300452647394309</v>
      </c>
      <c r="AQ28" s="52">
        <v>14.550558776332608</v>
      </c>
    </row>
    <row r="29" spans="3:43" x14ac:dyDescent="0.25">
      <c r="C29" s="21" t="s">
        <v>35</v>
      </c>
      <c r="D29" s="21"/>
      <c r="E29" s="21" t="s">
        <v>25</v>
      </c>
      <c r="F29" s="22">
        <v>178896</v>
      </c>
      <c r="G29" s="23">
        <v>398.79047044092658</v>
      </c>
      <c r="H29" s="23">
        <v>293.97191039806921</v>
      </c>
      <c r="I29" s="23">
        <v>-1.2070644396744479</v>
      </c>
      <c r="J29" s="23">
        <v>292.7648459583948</v>
      </c>
      <c r="K29" s="23">
        <v>368.61103606545686</v>
      </c>
      <c r="L29" s="23">
        <v>767.40150650638338</v>
      </c>
      <c r="M29" s="1"/>
      <c r="N29" s="23">
        <v>401.73616418287651</v>
      </c>
      <c r="O29" s="23">
        <v>265.85016989510672</v>
      </c>
      <c r="P29" s="23">
        <v>1.2519096378733865</v>
      </c>
      <c r="Q29" s="23">
        <v>-1.2070644396744479</v>
      </c>
      <c r="R29" s="23">
        <v>265.89501509330563</v>
      </c>
      <c r="S29" s="23">
        <v>354.166277818033</v>
      </c>
      <c r="T29" s="23">
        <v>755.90244200090956</v>
      </c>
      <c r="W29" s="54" t="s">
        <v>581</v>
      </c>
      <c r="X29" s="63" t="s">
        <v>560</v>
      </c>
      <c r="Y29" s="54" t="s">
        <v>555</v>
      </c>
      <c r="Z29" s="54"/>
      <c r="AA29" s="54" t="s">
        <v>582</v>
      </c>
      <c r="AB29" s="55" t="s">
        <v>35</v>
      </c>
      <c r="AC29" s="55"/>
      <c r="AD29" s="57">
        <v>71.342020000000005</v>
      </c>
      <c r="AE29" s="57">
        <v>52.590398882572998</v>
      </c>
      <c r="AF29" s="57">
        <v>-0.21593899999999999</v>
      </c>
      <c r="AG29" s="52">
        <f t="shared" si="0"/>
        <v>52.374459882572999</v>
      </c>
      <c r="AH29" s="52">
        <f t="shared" si="1"/>
        <v>65.943039907965968</v>
      </c>
      <c r="AI29" s="58">
        <v>137.28505990796597</v>
      </c>
      <c r="AJ29" s="36"/>
      <c r="AK29" s="57">
        <v>71.868992827659881</v>
      </c>
      <c r="AL29" s="57">
        <v>47.559531993555005</v>
      </c>
      <c r="AM29" s="57">
        <v>0.22396162657699734</v>
      </c>
      <c r="AN29" s="57">
        <v>-0.21593899999999999</v>
      </c>
      <c r="AO29" s="52">
        <f t="shared" si="2"/>
        <v>47.567554620132</v>
      </c>
      <c r="AP29" s="52">
        <f t="shared" si="3"/>
        <v>63.358930436534834</v>
      </c>
      <c r="AQ29" s="52">
        <v>135.22792326419471</v>
      </c>
    </row>
    <row r="30" spans="3:43" x14ac:dyDescent="0.25">
      <c r="C30" s="21" t="s">
        <v>36</v>
      </c>
      <c r="D30" s="21"/>
      <c r="E30" s="21" t="s">
        <v>37</v>
      </c>
      <c r="F30" s="22">
        <v>161759</v>
      </c>
      <c r="G30" s="23">
        <v>408.60959822946478</v>
      </c>
      <c r="H30" s="23">
        <v>439.09989635317356</v>
      </c>
      <c r="I30" s="23">
        <v>-1.0239306622815423</v>
      </c>
      <c r="J30" s="23">
        <v>438.07596569089213</v>
      </c>
      <c r="K30" s="23">
        <v>529.37582746016176</v>
      </c>
      <c r="L30" s="23">
        <v>937.98542568962648</v>
      </c>
      <c r="M30" s="1"/>
      <c r="N30" s="23">
        <v>413.32051010833288</v>
      </c>
      <c r="O30" s="23">
        <v>400.49556191147326</v>
      </c>
      <c r="P30" s="23">
        <v>1.8784544869033295</v>
      </c>
      <c r="Q30" s="23">
        <v>-1.0239306622815423</v>
      </c>
      <c r="R30" s="23">
        <v>401.35008573609514</v>
      </c>
      <c r="S30" s="23">
        <v>513.36527287814204</v>
      </c>
      <c r="T30" s="23">
        <v>926.68578298647492</v>
      </c>
      <c r="W30" s="54" t="s">
        <v>581</v>
      </c>
      <c r="X30" s="63" t="s">
        <v>560</v>
      </c>
      <c r="Y30" s="54" t="s">
        <v>555</v>
      </c>
      <c r="Z30" s="54"/>
      <c r="AA30" s="54" t="s">
        <v>583</v>
      </c>
      <c r="AB30" s="55" t="s">
        <v>36</v>
      </c>
      <c r="AC30" s="55"/>
      <c r="AD30" s="57">
        <v>66.096279999999993</v>
      </c>
      <c r="AE30" s="57">
        <v>71.028360134193008</v>
      </c>
      <c r="AF30" s="57">
        <v>-0.16563</v>
      </c>
      <c r="AG30" s="52">
        <f t="shared" si="0"/>
        <v>70.862730134193015</v>
      </c>
      <c r="AH30" s="52">
        <f t="shared" si="1"/>
        <v>85.631304474128299</v>
      </c>
      <c r="AI30" s="58">
        <v>151.72758447412829</v>
      </c>
      <c r="AJ30" s="36"/>
      <c r="AK30" s="57">
        <v>66.858312394613819</v>
      </c>
      <c r="AL30" s="57">
        <v>64.783761599238005</v>
      </c>
      <c r="AM30" s="57">
        <v>0.30385691934699566</v>
      </c>
      <c r="AN30" s="57">
        <v>-0.16563</v>
      </c>
      <c r="AO30" s="52">
        <f t="shared" si="2"/>
        <v>64.92198851858501</v>
      </c>
      <c r="AP30" s="52">
        <f t="shared" si="3"/>
        <v>83.041453175495377</v>
      </c>
      <c r="AQ30" s="52">
        <v>149.8997655701092</v>
      </c>
    </row>
    <row r="31" spans="3:43" x14ac:dyDescent="0.25">
      <c r="C31" s="21" t="s">
        <v>37</v>
      </c>
      <c r="D31" s="21"/>
      <c r="E31" s="21"/>
      <c r="F31" s="22">
        <v>634550</v>
      </c>
      <c r="G31" s="23">
        <v>25.116903317311483</v>
      </c>
      <c r="H31" s="23">
        <v>20.476449617976524</v>
      </c>
      <c r="I31" s="23">
        <v>0</v>
      </c>
      <c r="J31" s="23">
        <v>20.476449617976524</v>
      </c>
      <c r="K31" s="23">
        <v>20.792459170846499</v>
      </c>
      <c r="L31" s="23">
        <v>45.909362488157981</v>
      </c>
      <c r="M31" s="1"/>
      <c r="N31" s="23">
        <v>25.406875019688041</v>
      </c>
      <c r="O31" s="23">
        <v>18.947591530899061</v>
      </c>
      <c r="P31" s="23">
        <v>8.8531332774405253E-2</v>
      </c>
      <c r="Q31" s="23">
        <v>0</v>
      </c>
      <c r="R31" s="23">
        <v>19.036122863673466</v>
      </c>
      <c r="S31" s="23">
        <v>19.677071825268985</v>
      </c>
      <c r="T31" s="23">
        <v>45.083946844957026</v>
      </c>
      <c r="W31" s="54" t="s">
        <v>565</v>
      </c>
      <c r="X31" s="63" t="s">
        <v>566</v>
      </c>
      <c r="Y31" s="54" t="s">
        <v>567</v>
      </c>
      <c r="Z31" s="54"/>
      <c r="AA31" s="54" t="s">
        <v>584</v>
      </c>
      <c r="AB31" s="55" t="s">
        <v>37</v>
      </c>
      <c r="AC31" s="55"/>
      <c r="AD31" s="57">
        <v>15.937931000000001</v>
      </c>
      <c r="AE31" s="57">
        <v>12.993331105087002</v>
      </c>
      <c r="AF31" s="57">
        <v>0</v>
      </c>
      <c r="AG31" s="52">
        <f t="shared" si="0"/>
        <v>12.993331105087002</v>
      </c>
      <c r="AH31" s="52">
        <f t="shared" si="1"/>
        <v>13.193854966860647</v>
      </c>
      <c r="AI31" s="58">
        <v>29.131785966860647</v>
      </c>
      <c r="AJ31" s="36"/>
      <c r="AK31" s="57">
        <v>16.121932543743046</v>
      </c>
      <c r="AL31" s="57">
        <v>12.023194205932001</v>
      </c>
      <c r="AM31" s="57">
        <v>5.6177557211998852E-2</v>
      </c>
      <c r="AN31" s="57">
        <v>0</v>
      </c>
      <c r="AO31" s="52">
        <f t="shared" si="2"/>
        <v>12.079371763144</v>
      </c>
      <c r="AP31" s="52">
        <f t="shared" si="3"/>
        <v>12.486085926724435</v>
      </c>
      <c r="AQ31" s="52">
        <v>28.608018470467481</v>
      </c>
    </row>
    <row r="32" spans="3:43" x14ac:dyDescent="0.25">
      <c r="C32" s="21" t="s">
        <v>38</v>
      </c>
      <c r="D32" s="21"/>
      <c r="E32" s="21"/>
      <c r="F32" s="22">
        <v>885829</v>
      </c>
      <c r="G32" s="23">
        <v>21.223306078261153</v>
      </c>
      <c r="H32" s="23">
        <v>17.593753970856678</v>
      </c>
      <c r="I32" s="23">
        <v>0</v>
      </c>
      <c r="J32" s="23">
        <v>17.593753970856678</v>
      </c>
      <c r="K32" s="23">
        <v>17.936721862776551</v>
      </c>
      <c r="L32" s="23">
        <v>39.160027941037704</v>
      </c>
      <c r="M32" s="1"/>
      <c r="N32" s="23">
        <v>21.355547879486949</v>
      </c>
      <c r="O32" s="23">
        <v>16.276142031712666</v>
      </c>
      <c r="P32" s="23">
        <v>7.6067800650011522E-2</v>
      </c>
      <c r="Q32" s="23">
        <v>0</v>
      </c>
      <c r="R32" s="23">
        <v>16.352209832362679</v>
      </c>
      <c r="S32" s="23">
        <v>16.964005564124001</v>
      </c>
      <c r="T32" s="23">
        <v>38.319553443610943</v>
      </c>
      <c r="W32" s="54" t="s">
        <v>565</v>
      </c>
      <c r="X32" s="63" t="s">
        <v>566</v>
      </c>
      <c r="Y32" s="54" t="s">
        <v>567</v>
      </c>
      <c r="Z32" s="54"/>
      <c r="AA32" s="54" t="s">
        <v>585</v>
      </c>
      <c r="AB32" s="55" t="s">
        <v>38</v>
      </c>
      <c r="AC32" s="55"/>
      <c r="AD32" s="57">
        <v>18.800219999999999</v>
      </c>
      <c r="AE32" s="57">
        <v>15.585057486249999</v>
      </c>
      <c r="AF32" s="57">
        <v>0</v>
      </c>
      <c r="AG32" s="52">
        <f t="shared" si="0"/>
        <v>15.585057486249999</v>
      </c>
      <c r="AH32" s="52">
        <f t="shared" si="1"/>
        <v>15.888868390981489</v>
      </c>
      <c r="AI32" s="58">
        <v>34.689088390981489</v>
      </c>
      <c r="AJ32" s="36"/>
      <c r="AK32" s="57">
        <v>18.917363622538044</v>
      </c>
      <c r="AL32" s="57">
        <v>14.417878619810001</v>
      </c>
      <c r="AM32" s="57">
        <v>6.7383063781999056E-2</v>
      </c>
      <c r="AN32" s="57">
        <v>0</v>
      </c>
      <c r="AO32" s="52">
        <f t="shared" si="2"/>
        <v>14.485261683592</v>
      </c>
      <c r="AP32" s="52">
        <f t="shared" si="3"/>
        <v>15.027208084862398</v>
      </c>
      <c r="AQ32" s="52">
        <v>33.944571707400442</v>
      </c>
    </row>
    <row r="33" spans="3:43" x14ac:dyDescent="0.25">
      <c r="C33" s="21" t="s">
        <v>39</v>
      </c>
      <c r="D33" s="21"/>
      <c r="E33" s="21" t="s">
        <v>401</v>
      </c>
      <c r="F33" s="22">
        <v>237794</v>
      </c>
      <c r="G33" s="23">
        <v>347.8688781045779</v>
      </c>
      <c r="H33" s="23">
        <v>341.07461978171443</v>
      </c>
      <c r="I33" s="23">
        <v>0</v>
      </c>
      <c r="J33" s="23">
        <v>341.07461978171443</v>
      </c>
      <c r="K33" s="23">
        <v>403.83360895833704</v>
      </c>
      <c r="L33" s="23">
        <v>751.70248706291488</v>
      </c>
      <c r="M33" s="1"/>
      <c r="N33" s="23">
        <v>349.71451364875657</v>
      </c>
      <c r="O33" s="23">
        <v>307.93665264670682</v>
      </c>
      <c r="P33" s="23">
        <v>1.4572281195488488</v>
      </c>
      <c r="Q33" s="23">
        <v>0</v>
      </c>
      <c r="R33" s="23">
        <v>309.39388076625562</v>
      </c>
      <c r="S33" s="23">
        <v>382.24738755353013</v>
      </c>
      <c r="T33" s="23">
        <v>731.96190120228664</v>
      </c>
      <c r="W33" s="54" t="s">
        <v>571</v>
      </c>
      <c r="X33" s="63" t="s">
        <v>554</v>
      </c>
      <c r="Y33" s="54" t="s">
        <v>572</v>
      </c>
      <c r="Z33" s="54"/>
      <c r="AA33" s="54" t="s">
        <v>586</v>
      </c>
      <c r="AB33" s="55" t="s">
        <v>39</v>
      </c>
      <c r="AC33" s="55"/>
      <c r="AD33" s="57">
        <v>82.721131999999997</v>
      </c>
      <c r="AE33" s="57">
        <v>81.105498136373001</v>
      </c>
      <c r="AF33" s="57">
        <v>0</v>
      </c>
      <c r="AG33" s="52">
        <f t="shared" si="0"/>
        <v>81.105498136373001</v>
      </c>
      <c r="AH33" s="52">
        <f t="shared" si="1"/>
        <v>96.02920920863879</v>
      </c>
      <c r="AI33" s="58">
        <v>178.75034120863879</v>
      </c>
      <c r="AJ33" s="36"/>
      <c r="AK33" s="57">
        <v>83.160013058592412</v>
      </c>
      <c r="AL33" s="57">
        <v>73.225488379471003</v>
      </c>
      <c r="AM33" s="57">
        <v>0.34652010345999895</v>
      </c>
      <c r="AN33" s="57">
        <v>0</v>
      </c>
      <c r="AO33" s="52">
        <f t="shared" si="2"/>
        <v>73.572008482930997</v>
      </c>
      <c r="AP33" s="52">
        <f t="shared" si="3"/>
        <v>90.896135275904143</v>
      </c>
      <c r="AQ33" s="52">
        <v>174.05614833449656</v>
      </c>
    </row>
    <row r="34" spans="3:43" x14ac:dyDescent="0.25">
      <c r="C34" s="21" t="s">
        <v>40</v>
      </c>
      <c r="D34" s="21"/>
      <c r="E34" s="21" t="s">
        <v>374</v>
      </c>
      <c r="F34" s="22">
        <v>1093977</v>
      </c>
      <c r="G34" s="23">
        <v>233.14722521588664</v>
      </c>
      <c r="H34" s="23">
        <v>719.07490913857976</v>
      </c>
      <c r="I34" s="23">
        <v>-1.8263638083798838E-2</v>
      </c>
      <c r="J34" s="23">
        <v>719.05664550049585</v>
      </c>
      <c r="K34" s="23">
        <v>839.81515082092119</v>
      </c>
      <c r="L34" s="23">
        <v>1072.9623760368079</v>
      </c>
      <c r="M34" s="1"/>
      <c r="N34" s="23">
        <v>233.95392410137816</v>
      </c>
      <c r="O34" s="23">
        <v>646.25141909999297</v>
      </c>
      <c r="P34" s="23">
        <v>3.0957450259300954</v>
      </c>
      <c r="Q34" s="23">
        <v>-1.8263638083798838E-2</v>
      </c>
      <c r="R34" s="23">
        <v>649.32890048783929</v>
      </c>
      <c r="S34" s="23">
        <v>781.88161835554968</v>
      </c>
      <c r="T34" s="23">
        <v>1015.8355424569278</v>
      </c>
      <c r="W34" s="54" t="s">
        <v>575</v>
      </c>
      <c r="X34" s="63" t="s">
        <v>554</v>
      </c>
      <c r="Y34" s="54" t="s">
        <v>572</v>
      </c>
      <c r="Z34" s="54"/>
      <c r="AA34" s="54" t="s">
        <v>587</v>
      </c>
      <c r="AB34" s="55" t="s">
        <v>40</v>
      </c>
      <c r="AC34" s="55"/>
      <c r="AD34" s="57">
        <v>255.05770200000001</v>
      </c>
      <c r="AE34" s="57">
        <v>786.65141187469601</v>
      </c>
      <c r="AF34" s="57">
        <v>-1.9980000000000001E-2</v>
      </c>
      <c r="AG34" s="52">
        <f t="shared" si="0"/>
        <v>786.63143187469598</v>
      </c>
      <c r="AH34" s="52">
        <f t="shared" si="1"/>
        <v>918.73845924961893</v>
      </c>
      <c r="AI34" s="58">
        <v>1173.796161249619</v>
      </c>
      <c r="AJ34" s="36"/>
      <c r="AK34" s="57">
        <v>255.9402120266534</v>
      </c>
      <c r="AL34" s="57">
        <v>706.98418871275305</v>
      </c>
      <c r="AM34" s="57">
        <v>3.3866738562319281</v>
      </c>
      <c r="AN34" s="57">
        <v>-1.9980000000000001E-2</v>
      </c>
      <c r="AO34" s="52">
        <f t="shared" si="2"/>
        <v>710.35088256898496</v>
      </c>
      <c r="AP34" s="52">
        <f t="shared" si="3"/>
        <v>855.36050720374919</v>
      </c>
      <c r="AQ34" s="52">
        <v>1111.3007192304026</v>
      </c>
    </row>
    <row r="35" spans="3:43" x14ac:dyDescent="0.25">
      <c r="C35" s="21" t="s">
        <v>41</v>
      </c>
      <c r="D35" s="21" t="s">
        <v>199</v>
      </c>
      <c r="E35" s="21" t="s">
        <v>200</v>
      </c>
      <c r="F35" s="22">
        <v>95716</v>
      </c>
      <c r="G35" s="23">
        <v>42.264428099795232</v>
      </c>
      <c r="H35" s="23">
        <v>51.414878181944502</v>
      </c>
      <c r="I35" s="23">
        <v>-2.1057398971958712</v>
      </c>
      <c r="J35" s="23">
        <v>49.309138284748634</v>
      </c>
      <c r="K35" s="23">
        <v>62.37348764720916</v>
      </c>
      <c r="L35" s="23">
        <v>104.63791574700439</v>
      </c>
      <c r="M35" s="1"/>
      <c r="N35" s="23">
        <v>42.587914623059874</v>
      </c>
      <c r="O35" s="23">
        <v>44.428466174223736</v>
      </c>
      <c r="P35" s="23">
        <v>0.22029242318944328</v>
      </c>
      <c r="Q35" s="23">
        <v>-2.1057398971958712</v>
      </c>
      <c r="R35" s="23">
        <v>42.543018700217317</v>
      </c>
      <c r="S35" s="23">
        <v>58.996918868563569</v>
      </c>
      <c r="T35" s="23">
        <v>101.58483349162344</v>
      </c>
      <c r="W35" s="54" t="s">
        <v>553</v>
      </c>
      <c r="X35" s="62" t="s">
        <v>554</v>
      </c>
      <c r="Y35" s="54" t="s">
        <v>555</v>
      </c>
      <c r="Z35" s="54"/>
      <c r="AA35" s="54" t="s">
        <v>588</v>
      </c>
      <c r="AB35" s="55" t="s">
        <v>41</v>
      </c>
      <c r="AC35" s="55"/>
      <c r="AD35" s="57">
        <v>4.045382</v>
      </c>
      <c r="AE35" s="57">
        <v>4.9212264800629999</v>
      </c>
      <c r="AF35" s="57">
        <v>-0.20155300000000001</v>
      </c>
      <c r="AG35" s="52">
        <f t="shared" si="0"/>
        <v>4.7196734800630002</v>
      </c>
      <c r="AH35" s="52">
        <f t="shared" si="1"/>
        <v>5.9701407436402718</v>
      </c>
      <c r="AI35" s="58">
        <v>10.015522743640272</v>
      </c>
      <c r="AJ35" s="36"/>
      <c r="AK35" s="57">
        <v>4.076344836060799</v>
      </c>
      <c r="AL35" s="57">
        <v>4.2525150683319994</v>
      </c>
      <c r="AM35" s="57">
        <v>2.1085509578000754E-2</v>
      </c>
      <c r="AN35" s="57">
        <v>-0.20155300000000001</v>
      </c>
      <c r="AO35" s="52">
        <f t="shared" si="2"/>
        <v>4.0720475779100003</v>
      </c>
      <c r="AP35" s="52">
        <f t="shared" si="3"/>
        <v>5.6469490864234304</v>
      </c>
      <c r="AQ35" s="52">
        <v>9.7232939224842294</v>
      </c>
    </row>
    <row r="36" spans="3:43" x14ac:dyDescent="0.25">
      <c r="C36" s="21" t="s">
        <v>42</v>
      </c>
      <c r="D36" s="21"/>
      <c r="E36" s="21" t="s">
        <v>195</v>
      </c>
      <c r="F36" s="22">
        <v>148683</v>
      </c>
      <c r="G36" s="23">
        <v>260.38652031503261</v>
      </c>
      <c r="H36" s="23">
        <v>658.74867752494242</v>
      </c>
      <c r="I36" s="23">
        <v>-0.26555826826200707</v>
      </c>
      <c r="J36" s="23">
        <v>658.48311925668031</v>
      </c>
      <c r="K36" s="23">
        <v>783.40992348253189</v>
      </c>
      <c r="L36" s="23">
        <v>1043.7964437975645</v>
      </c>
      <c r="M36" s="1"/>
      <c r="N36" s="23">
        <v>259.81100567082797</v>
      </c>
      <c r="O36" s="23">
        <v>592.00738911236658</v>
      </c>
      <c r="P36" s="23">
        <v>2.8338498669450276</v>
      </c>
      <c r="Q36" s="23">
        <v>-0.26555826826200707</v>
      </c>
      <c r="R36" s="23">
        <v>594.57568071104959</v>
      </c>
      <c r="S36" s="23">
        <v>731.47607537105307</v>
      </c>
      <c r="T36" s="23">
        <v>991.28708104188104</v>
      </c>
      <c r="W36" s="54" t="s">
        <v>581</v>
      </c>
      <c r="X36" s="63" t="s">
        <v>554</v>
      </c>
      <c r="Y36" s="54" t="s">
        <v>572</v>
      </c>
      <c r="Z36" s="54"/>
      <c r="AA36" s="54" t="s">
        <v>589</v>
      </c>
      <c r="AB36" s="55" t="s">
        <v>42</v>
      </c>
      <c r="AC36" s="55"/>
      <c r="AD36" s="57">
        <v>38.715049</v>
      </c>
      <c r="AE36" s="57">
        <v>97.944729620441009</v>
      </c>
      <c r="AF36" s="57">
        <v>-3.9483999999999998E-2</v>
      </c>
      <c r="AG36" s="52">
        <f t="shared" si="0"/>
        <v>97.905245620441008</v>
      </c>
      <c r="AH36" s="52">
        <f t="shared" si="1"/>
        <v>116.47973765315328</v>
      </c>
      <c r="AI36" s="58">
        <v>155.19478665315327</v>
      </c>
      <c r="AJ36" s="36"/>
      <c r="AK36" s="57">
        <v>38.629479756155717</v>
      </c>
      <c r="AL36" s="57">
        <v>88.021434635394002</v>
      </c>
      <c r="AM36" s="57">
        <v>0.42134529976698754</v>
      </c>
      <c r="AN36" s="57">
        <v>-3.9483999999999998E-2</v>
      </c>
      <c r="AO36" s="52">
        <f t="shared" si="2"/>
        <v>88.403295935160983</v>
      </c>
      <c r="AP36" s="52">
        <f t="shared" si="3"/>
        <v>108.75805731439428</v>
      </c>
      <c r="AQ36" s="52">
        <v>147.38753707055</v>
      </c>
    </row>
    <row r="37" spans="3:43" x14ac:dyDescent="0.25">
      <c r="C37" s="21" t="s">
        <v>43</v>
      </c>
      <c r="D37" s="21"/>
      <c r="E37" s="21" t="s">
        <v>195</v>
      </c>
      <c r="F37" s="22">
        <v>142259</v>
      </c>
      <c r="G37" s="23">
        <v>316.21197955841103</v>
      </c>
      <c r="H37" s="23">
        <v>746.73700758806115</v>
      </c>
      <c r="I37" s="23">
        <v>0</v>
      </c>
      <c r="J37" s="23">
        <v>746.73700758806115</v>
      </c>
      <c r="K37" s="23">
        <v>927.82816826211058</v>
      </c>
      <c r="L37" s="23">
        <v>1244.0401478205217</v>
      </c>
      <c r="M37" s="1"/>
      <c r="N37" s="23">
        <v>316.70752663905984</v>
      </c>
      <c r="O37" s="23">
        <v>671.65064819969916</v>
      </c>
      <c r="P37" s="23">
        <v>3.2104072471899991</v>
      </c>
      <c r="Q37" s="23">
        <v>0</v>
      </c>
      <c r="R37" s="23">
        <v>674.86105544688917</v>
      </c>
      <c r="S37" s="23">
        <v>867.68808831217325</v>
      </c>
      <c r="T37" s="23">
        <v>1184.3956149512333</v>
      </c>
      <c r="W37" s="54" t="s">
        <v>581</v>
      </c>
      <c r="X37" s="63" t="s">
        <v>554</v>
      </c>
      <c r="Y37" s="54" t="s">
        <v>572</v>
      </c>
      <c r="Z37" s="54"/>
      <c r="AA37" s="54" t="s">
        <v>590</v>
      </c>
      <c r="AB37" s="55" t="s">
        <v>43</v>
      </c>
      <c r="AC37" s="55"/>
      <c r="AD37" s="57">
        <v>44.984000000000002</v>
      </c>
      <c r="AE37" s="57">
        <v>106.23005996246999</v>
      </c>
      <c r="AF37" s="57">
        <v>0</v>
      </c>
      <c r="AG37" s="52">
        <f t="shared" si="0"/>
        <v>106.23005996246999</v>
      </c>
      <c r="AH37" s="52">
        <f t="shared" si="1"/>
        <v>131.9919073887996</v>
      </c>
      <c r="AI37" s="58">
        <v>176.97590738879961</v>
      </c>
      <c r="AJ37" s="36"/>
      <c r="AK37" s="57">
        <v>45.054496032146012</v>
      </c>
      <c r="AL37" s="57">
        <v>95.548349562241</v>
      </c>
      <c r="AM37" s="57">
        <v>0.45670932457800212</v>
      </c>
      <c r="AN37" s="57">
        <v>0</v>
      </c>
      <c r="AO37" s="52">
        <f t="shared" si="2"/>
        <v>96.005058886819</v>
      </c>
      <c r="AP37" s="52">
        <f t="shared" si="3"/>
        <v>123.43643975520146</v>
      </c>
      <c r="AQ37" s="52">
        <v>168.49093578734747</v>
      </c>
    </row>
    <row r="38" spans="3:43" x14ac:dyDescent="0.25">
      <c r="C38" s="21" t="s">
        <v>44</v>
      </c>
      <c r="D38" s="21" t="s">
        <v>103</v>
      </c>
      <c r="E38" s="21" t="s">
        <v>105</v>
      </c>
      <c r="F38" s="22">
        <v>76805</v>
      </c>
      <c r="G38" s="23">
        <v>39.904654644879891</v>
      </c>
      <c r="H38" s="23">
        <v>83.78684831089123</v>
      </c>
      <c r="I38" s="23">
        <v>-5.5166069917323091</v>
      </c>
      <c r="J38" s="23">
        <v>78.270241319158913</v>
      </c>
      <c r="K38" s="23">
        <v>106.82476174707719</v>
      </c>
      <c r="L38" s="23">
        <v>146.7294163919571</v>
      </c>
      <c r="M38" s="1"/>
      <c r="N38" s="23">
        <v>40.020808550084908</v>
      </c>
      <c r="O38" s="23">
        <v>72.227257982787577</v>
      </c>
      <c r="P38" s="23">
        <v>0.36022871091725889</v>
      </c>
      <c r="Q38" s="23">
        <v>-5.5166069917323091</v>
      </c>
      <c r="R38" s="23">
        <v>67.07087970197253</v>
      </c>
      <c r="S38" s="23">
        <v>99.105312786847406</v>
      </c>
      <c r="T38" s="23">
        <v>139.1261213369323</v>
      </c>
      <c r="W38" s="54" t="s">
        <v>553</v>
      </c>
      <c r="X38" s="62" t="s">
        <v>560</v>
      </c>
      <c r="Y38" s="54" t="s">
        <v>555</v>
      </c>
      <c r="Z38" s="54"/>
      <c r="AA38" s="54" t="s">
        <v>591</v>
      </c>
      <c r="AB38" s="55" t="s">
        <v>44</v>
      </c>
      <c r="AC38" s="55"/>
      <c r="AD38" s="57">
        <v>3.0648770000000001</v>
      </c>
      <c r="AE38" s="57">
        <v>6.4352488845180007</v>
      </c>
      <c r="AF38" s="57">
        <v>-0.423703</v>
      </c>
      <c r="AG38" s="52">
        <f t="shared" si="0"/>
        <v>6.011545884518001</v>
      </c>
      <c r="AH38" s="52">
        <f t="shared" si="1"/>
        <v>8.204675825984264</v>
      </c>
      <c r="AI38" s="58">
        <v>11.269552825984265</v>
      </c>
      <c r="AJ38" s="36"/>
      <c r="AK38" s="57">
        <v>3.0737982006892715</v>
      </c>
      <c r="AL38" s="57">
        <v>5.5474145493679998</v>
      </c>
      <c r="AM38" s="57">
        <v>2.766736614200007E-2</v>
      </c>
      <c r="AN38" s="57">
        <v>-0.423703</v>
      </c>
      <c r="AO38" s="52">
        <f t="shared" si="2"/>
        <v>5.1513789155100005</v>
      </c>
      <c r="AP38" s="52">
        <f t="shared" si="3"/>
        <v>7.6117835485938148</v>
      </c>
      <c r="AQ38" s="52">
        <v>10.685581749283086</v>
      </c>
    </row>
    <row r="39" spans="3:43" x14ac:dyDescent="0.25">
      <c r="C39" s="21" t="s">
        <v>45</v>
      </c>
      <c r="D39" s="21"/>
      <c r="E39" s="21" t="s">
        <v>150</v>
      </c>
      <c r="F39" s="22">
        <v>281493</v>
      </c>
      <c r="G39" s="23">
        <v>307.19413981875215</v>
      </c>
      <c r="H39" s="23">
        <v>529.47047233181638</v>
      </c>
      <c r="I39" s="23">
        <v>-0.23619770296241827</v>
      </c>
      <c r="J39" s="23">
        <v>529.234274628854</v>
      </c>
      <c r="K39" s="23">
        <v>636.85679788109076</v>
      </c>
      <c r="L39" s="23">
        <v>944.05093769984296</v>
      </c>
      <c r="M39" s="1"/>
      <c r="N39" s="23">
        <v>308.96887303066484</v>
      </c>
      <c r="O39" s="23">
        <v>476.40191383334223</v>
      </c>
      <c r="P39" s="23">
        <v>2.2892018613961778</v>
      </c>
      <c r="Q39" s="23">
        <v>-0.23619770296241827</v>
      </c>
      <c r="R39" s="23">
        <v>478.45491799177597</v>
      </c>
      <c r="S39" s="23">
        <v>599.07137133446088</v>
      </c>
      <c r="T39" s="23">
        <v>908.04024436512566</v>
      </c>
      <c r="W39" s="54" t="s">
        <v>575</v>
      </c>
      <c r="X39" s="63" t="s">
        <v>554</v>
      </c>
      <c r="Y39" s="54" t="s">
        <v>572</v>
      </c>
      <c r="Z39" s="54"/>
      <c r="AA39" s="54" t="s">
        <v>592</v>
      </c>
      <c r="AB39" s="55" t="s">
        <v>45</v>
      </c>
      <c r="AC39" s="55"/>
      <c r="AD39" s="57">
        <v>86.472999999999999</v>
      </c>
      <c r="AE39" s="57">
        <v>149.04223166809999</v>
      </c>
      <c r="AF39" s="57">
        <v>-6.6488000000000005E-2</v>
      </c>
      <c r="AG39" s="52">
        <f t="shared" si="0"/>
        <v>148.97574366809999</v>
      </c>
      <c r="AH39" s="52">
        <f t="shared" si="1"/>
        <v>179.27073060594188</v>
      </c>
      <c r="AI39" s="58">
        <v>265.74373060594189</v>
      </c>
      <c r="AJ39" s="36"/>
      <c r="AK39" s="57">
        <v>86.972574976020923</v>
      </c>
      <c r="AL39" s="57">
        <v>134.103803930689</v>
      </c>
      <c r="AM39" s="57">
        <v>0.64439429956999417</v>
      </c>
      <c r="AN39" s="57">
        <v>-6.6488000000000005E-2</v>
      </c>
      <c r="AO39" s="52">
        <f t="shared" si="2"/>
        <v>134.681710230259</v>
      </c>
      <c r="AP39" s="52">
        <f t="shared" si="3"/>
        <v>168.63439753105138</v>
      </c>
      <c r="AQ39" s="52">
        <v>255.6069725070723</v>
      </c>
    </row>
    <row r="40" spans="3:43" x14ac:dyDescent="0.25">
      <c r="C40" s="21" t="s">
        <v>46</v>
      </c>
      <c r="D40" s="21" t="s">
        <v>205</v>
      </c>
      <c r="E40" s="21"/>
      <c r="F40" s="22">
        <v>67136</v>
      </c>
      <c r="G40" s="23">
        <v>43.425251578884648</v>
      </c>
      <c r="H40" s="23">
        <v>88.691582327320674</v>
      </c>
      <c r="I40" s="23">
        <v>-0.65151334604385125</v>
      </c>
      <c r="J40" s="23">
        <v>88.040068981276832</v>
      </c>
      <c r="K40" s="23">
        <v>106.05744512323129</v>
      </c>
      <c r="L40" s="23">
        <v>149.48269670211593</v>
      </c>
      <c r="M40" s="1"/>
      <c r="N40" s="23">
        <v>43.774814729299557</v>
      </c>
      <c r="O40" s="23">
        <v>76.534501638450294</v>
      </c>
      <c r="P40" s="23">
        <v>0.38064469389001349</v>
      </c>
      <c r="Q40" s="23">
        <v>-0.65151334604385125</v>
      </c>
      <c r="R40" s="23">
        <v>76.263632986296471</v>
      </c>
      <c r="S40" s="23">
        <v>97.817661258058905</v>
      </c>
      <c r="T40" s="23">
        <v>141.59247598735845</v>
      </c>
      <c r="W40" s="54" t="s">
        <v>553</v>
      </c>
      <c r="X40" s="62" t="s">
        <v>560</v>
      </c>
      <c r="Y40" s="54" t="s">
        <v>558</v>
      </c>
      <c r="Z40" s="54"/>
      <c r="AA40" s="54" t="s">
        <v>593</v>
      </c>
      <c r="AB40" s="55" t="s">
        <v>46</v>
      </c>
      <c r="AC40" s="55"/>
      <c r="AD40" s="57">
        <v>2.9153976899999998</v>
      </c>
      <c r="AE40" s="57">
        <v>5.9543980711270006</v>
      </c>
      <c r="AF40" s="57">
        <v>-4.3740000000000001E-2</v>
      </c>
      <c r="AG40" s="52">
        <f t="shared" si="0"/>
        <v>5.9106580711270009</v>
      </c>
      <c r="AH40" s="52">
        <f t="shared" si="1"/>
        <v>7.1202726357932553</v>
      </c>
      <c r="AI40" s="58">
        <v>10.035670325793255</v>
      </c>
      <c r="AJ40" s="36"/>
      <c r="AK40" s="57">
        <v>2.9388659616662549</v>
      </c>
      <c r="AL40" s="57">
        <v>5.1382203019989996</v>
      </c>
      <c r="AM40" s="57">
        <v>2.5554962168999946E-2</v>
      </c>
      <c r="AN40" s="57">
        <v>-4.3740000000000001E-2</v>
      </c>
      <c r="AO40" s="52">
        <f t="shared" si="2"/>
        <v>5.120035264168</v>
      </c>
      <c r="AP40" s="52">
        <f t="shared" si="3"/>
        <v>6.5670865062210426</v>
      </c>
      <c r="AQ40" s="52">
        <v>9.5059524678872975</v>
      </c>
    </row>
    <row r="41" spans="3:43" x14ac:dyDescent="0.25">
      <c r="C41" s="21" t="s">
        <v>47</v>
      </c>
      <c r="D41" s="21"/>
      <c r="E41" s="21" t="s">
        <v>110</v>
      </c>
      <c r="F41" s="22">
        <v>188413</v>
      </c>
      <c r="G41" s="23">
        <v>377.86838487790124</v>
      </c>
      <c r="H41" s="23">
        <v>371.07337375643931</v>
      </c>
      <c r="I41" s="23">
        <v>0</v>
      </c>
      <c r="J41" s="23">
        <v>371.07337375643931</v>
      </c>
      <c r="K41" s="23">
        <v>456.94730829687285</v>
      </c>
      <c r="L41" s="23">
        <v>834.81569317477408</v>
      </c>
      <c r="M41" s="1"/>
      <c r="N41" s="23">
        <v>378.1345518485391</v>
      </c>
      <c r="O41" s="23">
        <v>332.2032890364253</v>
      </c>
      <c r="P41" s="23">
        <v>1.5860075179737996</v>
      </c>
      <c r="Q41" s="23">
        <v>0</v>
      </c>
      <c r="R41" s="23">
        <v>333.78929655439913</v>
      </c>
      <c r="S41" s="23">
        <v>435.81252791203377</v>
      </c>
      <c r="T41" s="23">
        <v>813.94707976057293</v>
      </c>
      <c r="W41" s="54" t="s">
        <v>581</v>
      </c>
      <c r="X41" s="63" t="s">
        <v>554</v>
      </c>
      <c r="Y41" s="54" t="s">
        <v>572</v>
      </c>
      <c r="Z41" s="54"/>
      <c r="AA41" s="54" t="s">
        <v>594</v>
      </c>
      <c r="AB41" s="55" t="s">
        <v>47</v>
      </c>
      <c r="AC41" s="55"/>
      <c r="AD41" s="57">
        <v>71.195316000000005</v>
      </c>
      <c r="AE41" s="57">
        <v>69.915047569571996</v>
      </c>
      <c r="AF41" s="57">
        <v>0</v>
      </c>
      <c r="AG41" s="52">
        <f t="shared" si="0"/>
        <v>69.915047569571996</v>
      </c>
      <c r="AH41" s="52">
        <f t="shared" si="1"/>
        <v>86.094813198138709</v>
      </c>
      <c r="AI41" s="58">
        <v>157.29012919813871</v>
      </c>
      <c r="AJ41" s="36"/>
      <c r="AK41" s="57">
        <v>71.2454653174388</v>
      </c>
      <c r="AL41" s="57">
        <v>62.591418297220002</v>
      </c>
      <c r="AM41" s="57">
        <v>0.29882443448399754</v>
      </c>
      <c r="AN41" s="57">
        <v>0</v>
      </c>
      <c r="AO41" s="52">
        <f t="shared" si="2"/>
        <v>62.890242731703999</v>
      </c>
      <c r="AP41" s="52">
        <f t="shared" si="3"/>
        <v>82.112745821490023</v>
      </c>
      <c r="AQ41" s="52">
        <v>153.35821113892882</v>
      </c>
    </row>
    <row r="42" spans="3:43" x14ac:dyDescent="0.25">
      <c r="C42" s="21" t="s">
        <v>48</v>
      </c>
      <c r="D42" s="21"/>
      <c r="E42" s="21" t="s">
        <v>38</v>
      </c>
      <c r="F42" s="22">
        <v>116668</v>
      </c>
      <c r="G42" s="23">
        <v>385.56608795899473</v>
      </c>
      <c r="H42" s="23">
        <v>319.74643041768098</v>
      </c>
      <c r="I42" s="23">
        <v>-2.0982960194740632</v>
      </c>
      <c r="J42" s="23">
        <v>317.64813439820688</v>
      </c>
      <c r="K42" s="23">
        <v>379.1828316850893</v>
      </c>
      <c r="L42" s="23">
        <v>764.74891964408403</v>
      </c>
      <c r="M42" s="1"/>
      <c r="N42" s="23">
        <v>390.2630104640657</v>
      </c>
      <c r="O42" s="23">
        <v>293.85039867438365</v>
      </c>
      <c r="P42" s="23">
        <v>1.3639992048290996</v>
      </c>
      <c r="Q42" s="23">
        <v>-2.0982960194740632</v>
      </c>
      <c r="R42" s="23">
        <v>293.11610185973871</v>
      </c>
      <c r="S42" s="23">
        <v>369.02644704109639</v>
      </c>
      <c r="T42" s="23">
        <v>759.28945750516209</v>
      </c>
      <c r="W42" s="54" t="s">
        <v>581</v>
      </c>
      <c r="X42" s="63" t="s">
        <v>554</v>
      </c>
      <c r="Y42" s="54" t="s">
        <v>572</v>
      </c>
      <c r="Z42" s="54"/>
      <c r="AA42" s="54" t="s">
        <v>595</v>
      </c>
      <c r="AB42" s="55" t="s">
        <v>48</v>
      </c>
      <c r="AC42" s="55"/>
      <c r="AD42" s="57">
        <v>44.98322435</v>
      </c>
      <c r="AE42" s="57">
        <v>37.304176543970001</v>
      </c>
      <c r="AF42" s="57">
        <v>-0.24480399999999999</v>
      </c>
      <c r="AG42" s="52">
        <f t="shared" si="0"/>
        <v>37.059372543969999</v>
      </c>
      <c r="AH42" s="52">
        <f t="shared" si="1"/>
        <v>44.238502607035997</v>
      </c>
      <c r="AI42" s="58">
        <v>89.221726957035997</v>
      </c>
      <c r="AJ42" s="36"/>
      <c r="AK42" s="57">
        <v>45.531204904821621</v>
      </c>
      <c r="AL42" s="57">
        <v>34.282938312542996</v>
      </c>
      <c r="AM42" s="57">
        <v>0.1591350592290014</v>
      </c>
      <c r="AN42" s="57">
        <v>-0.24480399999999999</v>
      </c>
      <c r="AO42" s="52">
        <f t="shared" si="2"/>
        <v>34.197269371771995</v>
      </c>
      <c r="AP42" s="52">
        <f t="shared" si="3"/>
        <v>43.053577523390629</v>
      </c>
      <c r="AQ42" s="52">
        <v>88.58478242821225</v>
      </c>
    </row>
    <row r="43" spans="3:43" x14ac:dyDescent="0.25">
      <c r="C43" s="21" t="s">
        <v>49</v>
      </c>
      <c r="D43" s="21"/>
      <c r="E43" s="21" t="s">
        <v>378</v>
      </c>
      <c r="F43" s="22">
        <v>532648</v>
      </c>
      <c r="G43" s="23">
        <v>259.38312168636696</v>
      </c>
      <c r="H43" s="23">
        <v>571.701067103284</v>
      </c>
      <c r="I43" s="23">
        <v>-0.30288107718418167</v>
      </c>
      <c r="J43" s="23">
        <v>571.39818602609978</v>
      </c>
      <c r="K43" s="23">
        <v>673.28140643955942</v>
      </c>
      <c r="L43" s="23">
        <v>932.66452812592627</v>
      </c>
      <c r="M43" s="1"/>
      <c r="N43" s="23">
        <v>261.51816704275382</v>
      </c>
      <c r="O43" s="23">
        <v>513.2104069808147</v>
      </c>
      <c r="P43" s="23">
        <v>2.47178873112634</v>
      </c>
      <c r="Q43" s="23">
        <v>-0.30288107718418167</v>
      </c>
      <c r="R43" s="23">
        <v>515.37931463475684</v>
      </c>
      <c r="S43" s="23">
        <v>631.81493406889206</v>
      </c>
      <c r="T43" s="23">
        <v>893.33310111164587</v>
      </c>
      <c r="W43" s="54" t="s">
        <v>575</v>
      </c>
      <c r="X43" s="63" t="s">
        <v>554</v>
      </c>
      <c r="Y43" s="54" t="s">
        <v>572</v>
      </c>
      <c r="Z43" s="54"/>
      <c r="AA43" s="54" t="s">
        <v>596</v>
      </c>
      <c r="AB43" s="55" t="s">
        <v>49</v>
      </c>
      <c r="AC43" s="55"/>
      <c r="AD43" s="57">
        <v>138.15990099999999</v>
      </c>
      <c r="AE43" s="57">
        <v>304.51542999042999</v>
      </c>
      <c r="AF43" s="57">
        <v>-0.161329</v>
      </c>
      <c r="AG43" s="52">
        <f t="shared" si="0"/>
        <v>304.35410099042997</v>
      </c>
      <c r="AH43" s="52">
        <f t="shared" si="1"/>
        <v>358.6219945772184</v>
      </c>
      <c r="AI43" s="58">
        <v>496.78189557721839</v>
      </c>
      <c r="AJ43" s="36"/>
      <c r="AK43" s="57">
        <v>139.29712863898874</v>
      </c>
      <c r="AL43" s="57">
        <v>273.36049685751698</v>
      </c>
      <c r="AM43" s="57">
        <v>1.3165933240569829</v>
      </c>
      <c r="AN43" s="57">
        <v>-0.161329</v>
      </c>
      <c r="AO43" s="52">
        <f t="shared" si="2"/>
        <v>274.51576118157396</v>
      </c>
      <c r="AP43" s="52">
        <f t="shared" si="3"/>
        <v>336.53496100192723</v>
      </c>
      <c r="AQ43" s="52">
        <v>475.83208964091597</v>
      </c>
    </row>
    <row r="44" spans="3:43" x14ac:dyDescent="0.25">
      <c r="C44" s="21" t="s">
        <v>50</v>
      </c>
      <c r="D44" s="21" t="s">
        <v>135</v>
      </c>
      <c r="E44" s="21" t="s">
        <v>136</v>
      </c>
      <c r="F44" s="22">
        <v>150391</v>
      </c>
      <c r="G44" s="23">
        <v>52.084419945342468</v>
      </c>
      <c r="H44" s="23">
        <v>51.319119891416378</v>
      </c>
      <c r="I44" s="23">
        <v>-1.2668577241989216</v>
      </c>
      <c r="J44" s="23">
        <v>50.052262167217457</v>
      </c>
      <c r="K44" s="23">
        <v>67.548390040572627</v>
      </c>
      <c r="L44" s="23">
        <v>119.6328099859151</v>
      </c>
      <c r="M44" s="1"/>
      <c r="N44" s="23">
        <v>52.406255670285127</v>
      </c>
      <c r="O44" s="23">
        <v>44.381690158114516</v>
      </c>
      <c r="P44" s="23">
        <v>0.21920679387064407</v>
      </c>
      <c r="Q44" s="23">
        <v>-1.2668577241989216</v>
      </c>
      <c r="R44" s="23">
        <v>43.334039227786235</v>
      </c>
      <c r="S44" s="23">
        <v>62.435395377556979</v>
      </c>
      <c r="T44" s="23">
        <v>114.84165104784211</v>
      </c>
      <c r="W44" s="54" t="s">
        <v>553</v>
      </c>
      <c r="X44" s="62" t="s">
        <v>557</v>
      </c>
      <c r="Y44" s="54" t="s">
        <v>555</v>
      </c>
      <c r="Z44" s="54"/>
      <c r="AA44" s="54" t="s">
        <v>597</v>
      </c>
      <c r="AB44" s="55" t="s">
        <v>50</v>
      </c>
      <c r="AC44" s="55"/>
      <c r="AD44" s="57">
        <v>7.8330279999999997</v>
      </c>
      <c r="AE44" s="57">
        <v>7.7179337595900002</v>
      </c>
      <c r="AF44" s="57">
        <v>-0.190524</v>
      </c>
      <c r="AG44" s="52">
        <f t="shared" si="0"/>
        <v>7.5274097595900002</v>
      </c>
      <c r="AH44" s="52">
        <f t="shared" si="1"/>
        <v>10.158669926591759</v>
      </c>
      <c r="AI44" s="58">
        <v>17.991697926591758</v>
      </c>
      <c r="AJ44" s="36"/>
      <c r="AK44" s="57">
        <v>7.8814291965098509</v>
      </c>
      <c r="AL44" s="57">
        <v>6.6746067645689999</v>
      </c>
      <c r="AM44" s="57">
        <v>3.2966728937000034E-2</v>
      </c>
      <c r="AN44" s="57">
        <v>-0.190524</v>
      </c>
      <c r="AO44" s="52">
        <f t="shared" si="2"/>
        <v>6.5170494935059997</v>
      </c>
      <c r="AP44" s="52">
        <f t="shared" si="3"/>
        <v>9.3897215462261716</v>
      </c>
      <c r="AQ44" s="52">
        <v>17.271150742736022</v>
      </c>
    </row>
    <row r="45" spans="3:43" x14ac:dyDescent="0.25">
      <c r="C45" s="21" t="s">
        <v>51</v>
      </c>
      <c r="D45" s="21" t="s">
        <v>227</v>
      </c>
      <c r="E45" s="21"/>
      <c r="F45" s="22">
        <v>133437</v>
      </c>
      <c r="G45" s="23">
        <v>19.835787675082621</v>
      </c>
      <c r="H45" s="23">
        <v>65.253835399214609</v>
      </c>
      <c r="I45" s="23">
        <v>-2.2985678634861397</v>
      </c>
      <c r="J45" s="23">
        <v>62.955267535728474</v>
      </c>
      <c r="K45" s="23">
        <v>78.373299927777396</v>
      </c>
      <c r="L45" s="23">
        <v>98.209087602860023</v>
      </c>
      <c r="M45" s="1"/>
      <c r="N45" s="23">
        <v>19.900314883465107</v>
      </c>
      <c r="O45" s="23">
        <v>56.31753630356647</v>
      </c>
      <c r="P45" s="23">
        <v>0.28053517339268941</v>
      </c>
      <c r="Q45" s="23">
        <v>-2.2985678634861397</v>
      </c>
      <c r="R45" s="23">
        <v>54.299503613473014</v>
      </c>
      <c r="S45" s="23">
        <v>73.352885658166002</v>
      </c>
      <c r="T45" s="23">
        <v>93.253200541631116</v>
      </c>
      <c r="W45" s="54" t="s">
        <v>553</v>
      </c>
      <c r="X45" s="62" t="s">
        <v>557</v>
      </c>
      <c r="Y45" s="54" t="s">
        <v>558</v>
      </c>
      <c r="Z45" s="54"/>
      <c r="AA45" s="54" t="s">
        <v>598</v>
      </c>
      <c r="AB45" s="55" t="s">
        <v>51</v>
      </c>
      <c r="AC45" s="55"/>
      <c r="AD45" s="57">
        <v>2.6468279999999997</v>
      </c>
      <c r="AE45" s="57">
        <v>8.707276034165</v>
      </c>
      <c r="AF45" s="57">
        <v>-0.30671399999999999</v>
      </c>
      <c r="AG45" s="52">
        <f t="shared" si="0"/>
        <v>8.4005620341650005</v>
      </c>
      <c r="AH45" s="52">
        <f t="shared" si="1"/>
        <v>10.457898022462834</v>
      </c>
      <c r="AI45" s="58">
        <v>13.104726022462833</v>
      </c>
      <c r="AJ45" s="36"/>
      <c r="AK45" s="57">
        <v>2.6554383171049336</v>
      </c>
      <c r="AL45" s="57">
        <v>7.5148430917389994</v>
      </c>
      <c r="AM45" s="57">
        <v>3.7433771932000294E-2</v>
      </c>
      <c r="AN45" s="57">
        <v>-0.30671399999999999</v>
      </c>
      <c r="AO45" s="52">
        <f t="shared" si="2"/>
        <v>7.2455628636709992</v>
      </c>
      <c r="AP45" s="52">
        <f t="shared" si="3"/>
        <v>9.7879890035686969</v>
      </c>
      <c r="AQ45" s="52">
        <v>12.443427320673631</v>
      </c>
    </row>
    <row r="46" spans="3:43" x14ac:dyDescent="0.25">
      <c r="C46" s="21" t="s">
        <v>52</v>
      </c>
      <c r="D46" s="21"/>
      <c r="E46" s="21" t="s">
        <v>401</v>
      </c>
      <c r="F46" s="22">
        <v>316607</v>
      </c>
      <c r="G46" s="23">
        <v>258.1769765039939</v>
      </c>
      <c r="H46" s="23">
        <v>613.2764959034007</v>
      </c>
      <c r="I46" s="23">
        <v>0</v>
      </c>
      <c r="J46" s="23">
        <v>613.2764959034007</v>
      </c>
      <c r="K46" s="23">
        <v>721.14935924155554</v>
      </c>
      <c r="L46" s="23">
        <v>979.32633574554939</v>
      </c>
      <c r="M46" s="1"/>
      <c r="N46" s="23">
        <v>259.86813712496195</v>
      </c>
      <c r="O46" s="23">
        <v>549.5895799670634</v>
      </c>
      <c r="P46" s="23">
        <v>2.6374002459989345</v>
      </c>
      <c r="Q46" s="23">
        <v>0</v>
      </c>
      <c r="R46" s="23">
        <v>552.22698021306223</v>
      </c>
      <c r="S46" s="23">
        <v>670.7868948224932</v>
      </c>
      <c r="T46" s="23">
        <v>930.6550319474552</v>
      </c>
      <c r="W46" s="54" t="s">
        <v>571</v>
      </c>
      <c r="X46" s="63" t="s">
        <v>554</v>
      </c>
      <c r="Y46" s="54" t="s">
        <v>572</v>
      </c>
      <c r="Z46" s="54"/>
      <c r="AA46" s="54" t="s">
        <v>599</v>
      </c>
      <c r="AB46" s="55" t="s">
        <v>52</v>
      </c>
      <c r="AC46" s="55"/>
      <c r="AD46" s="57">
        <v>81.740638000000004</v>
      </c>
      <c r="AE46" s="57">
        <v>194.167631538488</v>
      </c>
      <c r="AF46" s="57">
        <v>0</v>
      </c>
      <c r="AG46" s="52">
        <f t="shared" si="0"/>
        <v>194.167631538488</v>
      </c>
      <c r="AH46" s="52">
        <f t="shared" si="1"/>
        <v>228.32093518139118</v>
      </c>
      <c r="AI46" s="58">
        <v>310.06157318139117</v>
      </c>
      <c r="AJ46" s="36"/>
      <c r="AK46" s="57">
        <v>82.276071290722825</v>
      </c>
      <c r="AL46" s="57">
        <v>174.00390814463202</v>
      </c>
      <c r="AM46" s="57">
        <v>0.83501937968498463</v>
      </c>
      <c r="AN46" s="57">
        <v>0</v>
      </c>
      <c r="AO46" s="52">
        <f t="shared" si="2"/>
        <v>174.838927524317</v>
      </c>
      <c r="AP46" s="52">
        <f t="shared" si="3"/>
        <v>212.3758264090651</v>
      </c>
      <c r="AQ46" s="52">
        <v>294.65189769978792</v>
      </c>
    </row>
    <row r="47" spans="3:43" x14ac:dyDescent="0.25">
      <c r="C47" s="21" t="s">
        <v>53</v>
      </c>
      <c r="D47" s="21" t="s">
        <v>135</v>
      </c>
      <c r="E47" s="21" t="s">
        <v>136</v>
      </c>
      <c r="F47" s="22">
        <v>75029</v>
      </c>
      <c r="G47" s="23">
        <v>70.180596835890128</v>
      </c>
      <c r="H47" s="23">
        <v>49.114057166402318</v>
      </c>
      <c r="I47" s="23">
        <v>-0.26213863972597262</v>
      </c>
      <c r="J47" s="23">
        <v>48.85191852667635</v>
      </c>
      <c r="K47" s="23">
        <v>64.911879826758422</v>
      </c>
      <c r="L47" s="23">
        <v>135.09247666264855</v>
      </c>
      <c r="M47" s="1"/>
      <c r="N47" s="23">
        <v>70.967513157607101</v>
      </c>
      <c r="O47" s="23">
        <v>42.60733911527543</v>
      </c>
      <c r="P47" s="23">
        <v>0.20908017557211406</v>
      </c>
      <c r="Q47" s="23">
        <v>-0.26213863972597262</v>
      </c>
      <c r="R47" s="23">
        <v>42.554280651121573</v>
      </c>
      <c r="S47" s="23">
        <v>64.617211310446365</v>
      </c>
      <c r="T47" s="23">
        <v>135.58472446805345</v>
      </c>
      <c r="W47" s="54" t="s">
        <v>553</v>
      </c>
      <c r="X47" s="62" t="s">
        <v>560</v>
      </c>
      <c r="Y47" s="54" t="s">
        <v>555</v>
      </c>
      <c r="Z47" s="54"/>
      <c r="AA47" s="54" t="s">
        <v>600</v>
      </c>
      <c r="AB47" s="55" t="s">
        <v>53</v>
      </c>
      <c r="AC47" s="55"/>
      <c r="AD47" s="57">
        <v>5.2655799999999999</v>
      </c>
      <c r="AE47" s="57">
        <v>3.6849785951379999</v>
      </c>
      <c r="AF47" s="57">
        <v>-1.9668000000000001E-2</v>
      </c>
      <c r="AG47" s="52">
        <f t="shared" si="0"/>
        <v>3.6653105951380001</v>
      </c>
      <c r="AH47" s="52">
        <f t="shared" si="1"/>
        <v>4.8702734315218574</v>
      </c>
      <c r="AI47" s="58">
        <v>10.135853431521857</v>
      </c>
      <c r="AJ47" s="36"/>
      <c r="AK47" s="57">
        <v>5.3246215447021035</v>
      </c>
      <c r="AL47" s="57">
        <v>3.1967860464800002</v>
      </c>
      <c r="AM47" s="57">
        <v>1.5687076493000145E-2</v>
      </c>
      <c r="AN47" s="57">
        <v>-1.9668000000000001E-2</v>
      </c>
      <c r="AO47" s="52">
        <f t="shared" si="2"/>
        <v>3.1928051229730006</v>
      </c>
      <c r="AP47" s="52">
        <f t="shared" si="3"/>
        <v>4.84816474741148</v>
      </c>
      <c r="AQ47" s="52">
        <v>10.172786292113583</v>
      </c>
    </row>
    <row r="48" spans="3:43" x14ac:dyDescent="0.25">
      <c r="C48" s="21" t="s">
        <v>54</v>
      </c>
      <c r="D48" s="21"/>
      <c r="E48" s="21" t="s">
        <v>126</v>
      </c>
      <c r="F48" s="22">
        <v>277442</v>
      </c>
      <c r="G48" s="23">
        <v>370.17466713763594</v>
      </c>
      <c r="H48" s="23">
        <v>466.08415069764857</v>
      </c>
      <c r="I48" s="23">
        <v>-2.0418682102926019E-2</v>
      </c>
      <c r="J48" s="23">
        <v>466.06373201554561</v>
      </c>
      <c r="K48" s="23">
        <v>570.48987450347693</v>
      </c>
      <c r="L48" s="23">
        <v>940.66454164111292</v>
      </c>
      <c r="M48" s="1"/>
      <c r="N48" s="23">
        <v>372.72382453009249</v>
      </c>
      <c r="O48" s="23">
        <v>418.43810643927384</v>
      </c>
      <c r="P48" s="23">
        <v>2.0151467571816859</v>
      </c>
      <c r="Q48" s="23">
        <v>-2.0418682102926019E-2</v>
      </c>
      <c r="R48" s="23">
        <v>420.43283451435258</v>
      </c>
      <c r="S48" s="23">
        <v>535.91359984545943</v>
      </c>
      <c r="T48" s="23">
        <v>908.63742437555175</v>
      </c>
      <c r="W48" s="54" t="s">
        <v>581</v>
      </c>
      <c r="X48" s="63" t="s">
        <v>554</v>
      </c>
      <c r="Y48" s="54" t="s">
        <v>572</v>
      </c>
      <c r="Z48" s="54"/>
      <c r="AA48" s="54" t="s">
        <v>601</v>
      </c>
      <c r="AB48" s="55" t="s">
        <v>54</v>
      </c>
      <c r="AC48" s="55"/>
      <c r="AD48" s="57">
        <v>102.702</v>
      </c>
      <c r="AE48" s="57">
        <v>129.31131893785701</v>
      </c>
      <c r="AF48" s="57">
        <v>-5.6649999999999999E-3</v>
      </c>
      <c r="AG48" s="52">
        <f t="shared" si="0"/>
        <v>129.30565393785702</v>
      </c>
      <c r="AH48" s="52">
        <f t="shared" si="1"/>
        <v>158.27785176199365</v>
      </c>
      <c r="AI48" s="58">
        <v>260.97985176199364</v>
      </c>
      <c r="AJ48" s="36"/>
      <c r="AK48" s="57">
        <v>103.40924332527791</v>
      </c>
      <c r="AL48" s="57">
        <v>116.09230512672501</v>
      </c>
      <c r="AM48" s="57">
        <v>0.55908634660600121</v>
      </c>
      <c r="AN48" s="57">
        <v>-5.6649999999999999E-3</v>
      </c>
      <c r="AO48" s="52">
        <f t="shared" si="2"/>
        <v>116.64572647333101</v>
      </c>
      <c r="AP48" s="52">
        <f t="shared" si="3"/>
        <v>148.68494096832393</v>
      </c>
      <c r="AQ48" s="52">
        <v>252.09418429360184</v>
      </c>
    </row>
    <row r="49" spans="3:43" x14ac:dyDescent="0.25">
      <c r="C49" s="21" t="s">
        <v>55</v>
      </c>
      <c r="D49" s="21"/>
      <c r="E49" s="21" t="s">
        <v>25</v>
      </c>
      <c r="F49" s="22">
        <v>438711</v>
      </c>
      <c r="G49" s="23">
        <v>351.95928526980174</v>
      </c>
      <c r="H49" s="23">
        <v>508.40081048160869</v>
      </c>
      <c r="I49" s="23">
        <v>0</v>
      </c>
      <c r="J49" s="23">
        <v>508.40081048160869</v>
      </c>
      <c r="K49" s="23">
        <v>620.5824545615576</v>
      </c>
      <c r="L49" s="23">
        <v>972.54173983135934</v>
      </c>
      <c r="M49" s="1"/>
      <c r="N49" s="23">
        <v>353.77862434777745</v>
      </c>
      <c r="O49" s="23">
        <v>458.81155261774148</v>
      </c>
      <c r="P49" s="23">
        <v>2.1981057348915654</v>
      </c>
      <c r="Q49" s="23">
        <v>0</v>
      </c>
      <c r="R49" s="23">
        <v>461.0096583526331</v>
      </c>
      <c r="S49" s="23">
        <v>589.3264722581082</v>
      </c>
      <c r="T49" s="23">
        <v>943.10509660588571</v>
      </c>
      <c r="W49" s="54" t="s">
        <v>581</v>
      </c>
      <c r="X49" s="63" t="s">
        <v>554</v>
      </c>
      <c r="Y49" s="54" t="s">
        <v>572</v>
      </c>
      <c r="Z49" s="54"/>
      <c r="AA49" s="54" t="s">
        <v>602</v>
      </c>
      <c r="AB49" s="55" t="s">
        <v>55</v>
      </c>
      <c r="AC49" s="55"/>
      <c r="AD49" s="57">
        <v>154.40841</v>
      </c>
      <c r="AE49" s="57">
        <v>223.04102796719701</v>
      </c>
      <c r="AF49" s="57">
        <v>0</v>
      </c>
      <c r="AG49" s="52">
        <f t="shared" si="0"/>
        <v>223.04102796719701</v>
      </c>
      <c r="AH49" s="52">
        <f t="shared" si="1"/>
        <v>272.2563492231555</v>
      </c>
      <c r="AI49" s="58">
        <v>426.6647592231555</v>
      </c>
      <c r="AJ49" s="36"/>
      <c r="AK49" s="57">
        <v>155.20657406623778</v>
      </c>
      <c r="AL49" s="57">
        <v>201.28567506048199</v>
      </c>
      <c r="AM49" s="57">
        <v>0.96433316506001354</v>
      </c>
      <c r="AN49" s="57">
        <v>0</v>
      </c>
      <c r="AO49" s="52">
        <f t="shared" si="2"/>
        <v>202.25000822554202</v>
      </c>
      <c r="AP49" s="52">
        <f t="shared" si="3"/>
        <v>258.5440059708269</v>
      </c>
      <c r="AQ49" s="52">
        <v>413.75058003706471</v>
      </c>
    </row>
    <row r="50" spans="3:43" x14ac:dyDescent="0.25">
      <c r="C50" s="21" t="s">
        <v>56</v>
      </c>
      <c r="D50" s="21" t="s">
        <v>227</v>
      </c>
      <c r="E50" s="21"/>
      <c r="F50" s="22">
        <v>126180</v>
      </c>
      <c r="G50" s="23">
        <v>38.090402599461086</v>
      </c>
      <c r="H50" s="23">
        <v>50.25634137146141</v>
      </c>
      <c r="I50" s="23">
        <v>-1.7651925820256775</v>
      </c>
      <c r="J50" s="23">
        <v>48.491148789435726</v>
      </c>
      <c r="K50" s="23">
        <v>59.459924605328773</v>
      </c>
      <c r="L50" s="23">
        <v>97.550327204789866</v>
      </c>
      <c r="M50" s="1"/>
      <c r="N50" s="23">
        <v>38.52087236637712</v>
      </c>
      <c r="O50" s="23">
        <v>43.450987536440003</v>
      </c>
      <c r="P50" s="23">
        <v>0.21545817871295497</v>
      </c>
      <c r="Q50" s="23">
        <v>-1.7651925820256775</v>
      </c>
      <c r="R50" s="23">
        <v>41.901253133127291</v>
      </c>
      <c r="S50" s="23">
        <v>55.705311752662745</v>
      </c>
      <c r="T50" s="23">
        <v>94.226184119039857</v>
      </c>
      <c r="W50" s="54" t="s">
        <v>553</v>
      </c>
      <c r="X50" s="62" t="s">
        <v>560</v>
      </c>
      <c r="Y50" s="54" t="s">
        <v>558</v>
      </c>
      <c r="Z50" s="54"/>
      <c r="AA50" s="54" t="s">
        <v>603</v>
      </c>
      <c r="AB50" s="55" t="s">
        <v>56</v>
      </c>
      <c r="AC50" s="55"/>
      <c r="AD50" s="57">
        <v>4.8062469999999999</v>
      </c>
      <c r="AE50" s="57">
        <v>6.341345154251</v>
      </c>
      <c r="AF50" s="57">
        <v>-0.22273200000000001</v>
      </c>
      <c r="AG50" s="52">
        <f t="shared" si="0"/>
        <v>6.1186131542510003</v>
      </c>
      <c r="AH50" s="52">
        <f t="shared" si="1"/>
        <v>7.5026532867003839</v>
      </c>
      <c r="AI50" s="58">
        <v>12.308900286700384</v>
      </c>
      <c r="AJ50" s="36"/>
      <c r="AK50" s="57">
        <v>4.8605636751894643</v>
      </c>
      <c r="AL50" s="57">
        <v>5.4826456073480001</v>
      </c>
      <c r="AM50" s="57">
        <v>2.7186512990000657E-2</v>
      </c>
      <c r="AN50" s="57">
        <v>-0.22273200000000001</v>
      </c>
      <c r="AO50" s="52">
        <f t="shared" si="2"/>
        <v>5.2871001203380015</v>
      </c>
      <c r="AP50" s="52">
        <f t="shared" si="3"/>
        <v>7.0288962369509846</v>
      </c>
      <c r="AQ50" s="52">
        <v>11.889459912140449</v>
      </c>
    </row>
    <row r="51" spans="3:43" x14ac:dyDescent="0.25">
      <c r="C51" s="21" t="s">
        <v>57</v>
      </c>
      <c r="D51" s="21"/>
      <c r="E51" s="21" t="s">
        <v>401</v>
      </c>
      <c r="F51" s="22">
        <v>318378</v>
      </c>
      <c r="G51" s="23">
        <v>387.4953671422021</v>
      </c>
      <c r="H51" s="23">
        <v>264.24561813733044</v>
      </c>
      <c r="I51" s="23">
        <v>0</v>
      </c>
      <c r="J51" s="23">
        <v>264.24561813733044</v>
      </c>
      <c r="K51" s="23">
        <v>340.00279682520039</v>
      </c>
      <c r="L51" s="23">
        <v>727.49816396740243</v>
      </c>
      <c r="M51" s="1"/>
      <c r="N51" s="23">
        <v>389.97185231480427</v>
      </c>
      <c r="O51" s="23">
        <v>239.60700410582078</v>
      </c>
      <c r="P51" s="23">
        <v>1.1424840336046782</v>
      </c>
      <c r="Q51" s="23">
        <v>0</v>
      </c>
      <c r="R51" s="23">
        <v>240.74948813942544</v>
      </c>
      <c r="S51" s="23">
        <v>329.10263562693609</v>
      </c>
      <c r="T51" s="23">
        <v>719.07448794174024</v>
      </c>
      <c r="W51" s="54" t="s">
        <v>571</v>
      </c>
      <c r="X51" s="63" t="s">
        <v>554</v>
      </c>
      <c r="Y51" s="54" t="s">
        <v>572</v>
      </c>
      <c r="Z51" s="54"/>
      <c r="AA51" s="54" t="s">
        <v>604</v>
      </c>
      <c r="AB51" s="55" t="s">
        <v>57</v>
      </c>
      <c r="AC51" s="55"/>
      <c r="AD51" s="57">
        <v>123.37</v>
      </c>
      <c r="AE51" s="57">
        <v>84.129991411326998</v>
      </c>
      <c r="AF51" s="57">
        <v>0</v>
      </c>
      <c r="AG51" s="52">
        <f t="shared" si="0"/>
        <v>84.129991411326998</v>
      </c>
      <c r="AH51" s="52">
        <f t="shared" si="1"/>
        <v>108.24941044761366</v>
      </c>
      <c r="AI51" s="58">
        <v>231.61941044761366</v>
      </c>
      <c r="AJ51" s="36"/>
      <c r="AK51" s="57">
        <v>124.15845839628275</v>
      </c>
      <c r="AL51" s="57">
        <v>76.285598753203004</v>
      </c>
      <c r="AM51" s="57">
        <v>0.36374178165099025</v>
      </c>
      <c r="AN51" s="57">
        <v>0</v>
      </c>
      <c r="AO51" s="52">
        <f t="shared" si="2"/>
        <v>76.649340534853991</v>
      </c>
      <c r="AP51" s="52">
        <f t="shared" si="3"/>
        <v>104.77903892563265</v>
      </c>
      <c r="AQ51" s="52">
        <v>228.9374973219154</v>
      </c>
    </row>
    <row r="52" spans="3:43" x14ac:dyDescent="0.25">
      <c r="C52" s="21" t="s">
        <v>58</v>
      </c>
      <c r="D52" s="21" t="s">
        <v>391</v>
      </c>
      <c r="E52" s="21" t="s">
        <v>169</v>
      </c>
      <c r="F52" s="22">
        <v>94680</v>
      </c>
      <c r="G52" s="23">
        <v>70.120342205323198</v>
      </c>
      <c r="H52" s="23">
        <v>40.329206279024078</v>
      </c>
      <c r="I52" s="23">
        <v>-0.55106675116180814</v>
      </c>
      <c r="J52" s="23">
        <v>39.77813952786228</v>
      </c>
      <c r="K52" s="23">
        <v>51.890558136102072</v>
      </c>
      <c r="L52" s="23">
        <v>122.01090034142527</v>
      </c>
      <c r="M52" s="1"/>
      <c r="N52" s="23">
        <v>70.362468034866239</v>
      </c>
      <c r="O52" s="23">
        <v>35.024586169370508</v>
      </c>
      <c r="P52" s="23">
        <v>0.17436608632234737</v>
      </c>
      <c r="Q52" s="23">
        <v>-0.55106675116180814</v>
      </c>
      <c r="R52" s="23">
        <v>34.647885504531054</v>
      </c>
      <c r="S52" s="23">
        <v>49.982703345404367</v>
      </c>
      <c r="T52" s="23">
        <v>120.34517138027061</v>
      </c>
      <c r="W52" s="54" t="s">
        <v>553</v>
      </c>
      <c r="X52" s="62" t="s">
        <v>560</v>
      </c>
      <c r="Y52" s="54" t="s">
        <v>555</v>
      </c>
      <c r="Z52" s="54"/>
      <c r="AA52" s="54" t="s">
        <v>605</v>
      </c>
      <c r="AB52" s="55" t="s">
        <v>58</v>
      </c>
      <c r="AC52" s="55"/>
      <c r="AD52" s="57">
        <v>6.6389940000000003</v>
      </c>
      <c r="AE52" s="57">
        <v>3.8183692504980002</v>
      </c>
      <c r="AF52" s="57">
        <v>-5.2174999999999999E-2</v>
      </c>
      <c r="AG52" s="52">
        <f t="shared" si="0"/>
        <v>3.7661942504980002</v>
      </c>
      <c r="AH52" s="52">
        <f t="shared" si="1"/>
        <v>4.9129980443261445</v>
      </c>
      <c r="AI52" s="58">
        <v>11.551992044326145</v>
      </c>
      <c r="AJ52" s="36"/>
      <c r="AK52" s="57">
        <v>6.6619184735411352</v>
      </c>
      <c r="AL52" s="57">
        <v>3.3161278185160001</v>
      </c>
      <c r="AM52" s="57">
        <v>1.650898105299985E-2</v>
      </c>
      <c r="AN52" s="57">
        <v>-5.2174999999999999E-2</v>
      </c>
      <c r="AO52" s="52">
        <f t="shared" si="2"/>
        <v>3.2804617995689997</v>
      </c>
      <c r="AP52" s="52">
        <f t="shared" si="3"/>
        <v>4.7323623527428857</v>
      </c>
      <c r="AQ52" s="52">
        <v>11.394280826284021</v>
      </c>
    </row>
    <row r="53" spans="3:43" x14ac:dyDescent="0.25">
      <c r="C53" s="21" t="s">
        <v>59</v>
      </c>
      <c r="D53" s="21" t="s">
        <v>170</v>
      </c>
      <c r="E53" s="21"/>
      <c r="F53" s="22">
        <v>95172</v>
      </c>
      <c r="G53" s="23">
        <v>39.182690287059224</v>
      </c>
      <c r="H53" s="23">
        <v>54.535270005222124</v>
      </c>
      <c r="I53" s="23">
        <v>0</v>
      </c>
      <c r="J53" s="23">
        <v>54.535270005222124</v>
      </c>
      <c r="K53" s="23">
        <v>71.82481925076398</v>
      </c>
      <c r="L53" s="23">
        <v>111.00750953782321</v>
      </c>
      <c r="M53" s="1"/>
      <c r="N53" s="23">
        <v>39.36236897126841</v>
      </c>
      <c r="O53" s="23">
        <v>47.109808994704331</v>
      </c>
      <c r="P53" s="23">
        <v>0.23385815174631483</v>
      </c>
      <c r="Q53" s="23">
        <v>0</v>
      </c>
      <c r="R53" s="23">
        <v>47.343667146450635</v>
      </c>
      <c r="S53" s="23">
        <v>67.967868569319151</v>
      </c>
      <c r="T53" s="23">
        <v>107.33023754058756</v>
      </c>
      <c r="W53" s="54" t="s">
        <v>553</v>
      </c>
      <c r="X53" s="62" t="s">
        <v>554</v>
      </c>
      <c r="Y53" s="54" t="s">
        <v>572</v>
      </c>
      <c r="Z53" s="54"/>
      <c r="AA53" s="54" t="s">
        <v>606</v>
      </c>
      <c r="AB53" s="55" t="s">
        <v>59</v>
      </c>
      <c r="AC53" s="55"/>
      <c r="AD53" s="57">
        <v>3.729095</v>
      </c>
      <c r="AE53" s="57">
        <v>5.1902307169370001</v>
      </c>
      <c r="AF53" s="57">
        <v>0</v>
      </c>
      <c r="AG53" s="52">
        <f t="shared" si="0"/>
        <v>5.1902307169370001</v>
      </c>
      <c r="AH53" s="52">
        <f t="shared" si="1"/>
        <v>6.8357116977337098</v>
      </c>
      <c r="AI53" s="58">
        <v>10.56480669773371</v>
      </c>
      <c r="AJ53" s="36"/>
      <c r="AK53" s="57">
        <v>3.7461953797335568</v>
      </c>
      <c r="AL53" s="57">
        <v>4.4835347416440001</v>
      </c>
      <c r="AM53" s="57">
        <v>2.2256748018000275E-2</v>
      </c>
      <c r="AN53" s="57">
        <v>0</v>
      </c>
      <c r="AO53" s="52">
        <f t="shared" si="2"/>
        <v>4.5057914896620002</v>
      </c>
      <c r="AP53" s="52">
        <f t="shared" si="3"/>
        <v>6.4686379874792426</v>
      </c>
      <c r="AQ53" s="52">
        <v>10.214833367212799</v>
      </c>
    </row>
    <row r="54" spans="3:43" x14ac:dyDescent="0.25">
      <c r="C54" s="21" t="s">
        <v>60</v>
      </c>
      <c r="D54" s="21" t="s">
        <v>247</v>
      </c>
      <c r="E54" s="21" t="s">
        <v>248</v>
      </c>
      <c r="F54" s="22">
        <v>111463</v>
      </c>
      <c r="G54" s="23">
        <v>46.601320617604046</v>
      </c>
      <c r="H54" s="23">
        <v>57.375397811435185</v>
      </c>
      <c r="I54" s="23">
        <v>-0.80214959224137161</v>
      </c>
      <c r="J54" s="23">
        <v>56.573248219193808</v>
      </c>
      <c r="K54" s="23">
        <v>68.306225399259631</v>
      </c>
      <c r="L54" s="23">
        <v>114.90754601686368</v>
      </c>
      <c r="M54" s="1"/>
      <c r="N54" s="23">
        <v>47.017058307105899</v>
      </c>
      <c r="O54" s="23">
        <v>49.601770455747648</v>
      </c>
      <c r="P54" s="23">
        <v>0.24576606553743705</v>
      </c>
      <c r="Q54" s="23">
        <v>-0.80214959224137161</v>
      </c>
      <c r="R54" s="23">
        <v>49.045386929043715</v>
      </c>
      <c r="S54" s="23">
        <v>61.086318606595562</v>
      </c>
      <c r="T54" s="23">
        <v>108.10337691370147</v>
      </c>
      <c r="W54" s="54" t="s">
        <v>553</v>
      </c>
      <c r="X54" s="62" t="s">
        <v>554</v>
      </c>
      <c r="Y54" s="54" t="s">
        <v>555</v>
      </c>
      <c r="Z54" s="54"/>
      <c r="AA54" s="54" t="s">
        <v>607</v>
      </c>
      <c r="AB54" s="55" t="s">
        <v>60</v>
      </c>
      <c r="AC54" s="55"/>
      <c r="AD54" s="57">
        <v>5.1943229999999998</v>
      </c>
      <c r="AE54" s="57">
        <v>6.3952339662559998</v>
      </c>
      <c r="AF54" s="57">
        <v>-8.9410000000000003E-2</v>
      </c>
      <c r="AG54" s="52">
        <f t="shared" si="0"/>
        <v>6.3058239662559998</v>
      </c>
      <c r="AH54" s="52">
        <f t="shared" si="1"/>
        <v>7.6136168016776766</v>
      </c>
      <c r="AI54" s="58">
        <v>12.807939801677676</v>
      </c>
      <c r="AJ54" s="36"/>
      <c r="AK54" s="57">
        <v>5.2406623700849444</v>
      </c>
      <c r="AL54" s="57">
        <v>5.5287621403090004</v>
      </c>
      <c r="AM54" s="57">
        <v>2.7393822962999345E-2</v>
      </c>
      <c r="AN54" s="57">
        <v>-8.9410000000000003E-2</v>
      </c>
      <c r="AO54" s="52">
        <f t="shared" si="2"/>
        <v>5.4667459632719995</v>
      </c>
      <c r="AP54" s="52">
        <f t="shared" si="3"/>
        <v>6.8088643308469621</v>
      </c>
      <c r="AQ54" s="52">
        <v>12.049526700931906</v>
      </c>
    </row>
    <row r="55" spans="3:43" x14ac:dyDescent="0.25">
      <c r="C55" s="21" t="s">
        <v>61</v>
      </c>
      <c r="D55" s="21"/>
      <c r="E55" s="21"/>
      <c r="F55" s="22">
        <v>514175</v>
      </c>
      <c r="G55" s="23">
        <v>417.48544367190158</v>
      </c>
      <c r="H55" s="23">
        <v>193.7981944793018</v>
      </c>
      <c r="I55" s="23">
        <v>0</v>
      </c>
      <c r="J55" s="23">
        <v>193.7981944793018</v>
      </c>
      <c r="K55" s="23">
        <v>241.84146794261463</v>
      </c>
      <c r="L55" s="23">
        <v>659.32691161451623</v>
      </c>
      <c r="M55" s="1"/>
      <c r="N55" s="23">
        <v>419.89403637610809</v>
      </c>
      <c r="O55" s="23">
        <v>179.5110372378976</v>
      </c>
      <c r="P55" s="23">
        <v>0.81837478201778935</v>
      </c>
      <c r="Q55" s="23">
        <v>0</v>
      </c>
      <c r="R55" s="23">
        <v>180.3294120199154</v>
      </c>
      <c r="S55" s="23">
        <v>240.15164582762432</v>
      </c>
      <c r="T55" s="23">
        <v>660.04568220373233</v>
      </c>
      <c r="W55" s="54" t="s">
        <v>608</v>
      </c>
      <c r="X55" s="63" t="s">
        <v>560</v>
      </c>
      <c r="Y55" s="54" t="s">
        <v>555</v>
      </c>
      <c r="Z55" s="54"/>
      <c r="AA55" s="54" t="s">
        <v>609</v>
      </c>
      <c r="AB55" s="55" t="s">
        <v>61</v>
      </c>
      <c r="AC55" s="55"/>
      <c r="AD55" s="57">
        <v>214.66057799999999</v>
      </c>
      <c r="AE55" s="57">
        <v>99.646186646394995</v>
      </c>
      <c r="AF55" s="57">
        <v>0</v>
      </c>
      <c r="AG55" s="52">
        <f t="shared" si="0"/>
        <v>99.646186646394995</v>
      </c>
      <c r="AH55" s="52">
        <f t="shared" si="1"/>
        <v>124.34883677939388</v>
      </c>
      <c r="AI55" s="58">
        <v>339.00941477939386</v>
      </c>
      <c r="AJ55" s="36"/>
      <c r="AK55" s="57">
        <v>215.89901615368538</v>
      </c>
      <c r="AL55" s="57">
        <v>92.300087571795999</v>
      </c>
      <c r="AM55" s="57">
        <v>0.42078785354399684</v>
      </c>
      <c r="AN55" s="57">
        <v>0</v>
      </c>
      <c r="AO55" s="52">
        <f t="shared" si="2"/>
        <v>92.720875425339997</v>
      </c>
      <c r="AP55" s="52">
        <f t="shared" si="3"/>
        <v>123.47997249341873</v>
      </c>
      <c r="AQ55" s="52">
        <v>339.37898864710411</v>
      </c>
    </row>
    <row r="56" spans="3:43" x14ac:dyDescent="0.25">
      <c r="C56" s="21" t="s">
        <v>62</v>
      </c>
      <c r="D56" s="21"/>
      <c r="E56" s="21"/>
      <c r="F56" s="22">
        <v>772388</v>
      </c>
      <c r="G56" s="23">
        <v>20.980284520215232</v>
      </c>
      <c r="H56" s="23">
        <v>14.797240843785765</v>
      </c>
      <c r="I56" s="23">
        <v>0</v>
      </c>
      <c r="J56" s="23">
        <v>14.797240843785765</v>
      </c>
      <c r="K56" s="23">
        <v>16.28645474369609</v>
      </c>
      <c r="L56" s="23">
        <v>37.266739263911326</v>
      </c>
      <c r="M56" s="1"/>
      <c r="N56" s="23">
        <v>21.132358816228543</v>
      </c>
      <c r="O56" s="23">
        <v>13.716079250255053</v>
      </c>
      <c r="P56" s="23">
        <v>6.2984418724786231E-2</v>
      </c>
      <c r="Q56" s="23">
        <v>0</v>
      </c>
      <c r="R56" s="23">
        <v>13.779063668979841</v>
      </c>
      <c r="S56" s="23">
        <v>15.536309661218571</v>
      </c>
      <c r="T56" s="23">
        <v>36.668668477447113</v>
      </c>
      <c r="W56" s="54" t="s">
        <v>565</v>
      </c>
      <c r="X56" s="63" t="s">
        <v>566</v>
      </c>
      <c r="Y56" s="54" t="s">
        <v>567</v>
      </c>
      <c r="Z56" s="54"/>
      <c r="AA56" s="54" t="s">
        <v>610</v>
      </c>
      <c r="AB56" s="55" t="s">
        <v>62</v>
      </c>
      <c r="AC56" s="55"/>
      <c r="AD56" s="57">
        <v>16.204920000000001</v>
      </c>
      <c r="AE56" s="57">
        <v>11.42921126085</v>
      </c>
      <c r="AF56" s="57">
        <v>0</v>
      </c>
      <c r="AG56" s="52">
        <f t="shared" si="0"/>
        <v>11.42921126085</v>
      </c>
      <c r="AH56" s="52">
        <f t="shared" si="1"/>
        <v>12.579462206573936</v>
      </c>
      <c r="AI56" s="58">
        <v>28.784382206573937</v>
      </c>
      <c r="AJ56" s="36"/>
      <c r="AK56" s="57">
        <v>16.322380361349133</v>
      </c>
      <c r="AL56" s="57">
        <v>10.594135019946</v>
      </c>
      <c r="AM56" s="57">
        <v>4.8648409210000187E-2</v>
      </c>
      <c r="AN56" s="57">
        <v>0</v>
      </c>
      <c r="AO56" s="52">
        <f t="shared" si="2"/>
        <v>10.642783429156001</v>
      </c>
      <c r="AP56" s="52">
        <f t="shared" si="3"/>
        <v>12.000059146609289</v>
      </c>
      <c r="AQ56" s="52">
        <v>28.322439507958421</v>
      </c>
    </row>
    <row r="57" spans="3:43" x14ac:dyDescent="0.25">
      <c r="C57" s="21" t="s">
        <v>63</v>
      </c>
      <c r="D57" s="21" t="s">
        <v>194</v>
      </c>
      <c r="E57" s="21" t="s">
        <v>195</v>
      </c>
      <c r="F57" s="22">
        <v>86902</v>
      </c>
      <c r="G57" s="23">
        <v>63.091850590320142</v>
      </c>
      <c r="H57" s="23">
        <v>107.30705244234885</v>
      </c>
      <c r="I57" s="23">
        <v>-0.13844330395157764</v>
      </c>
      <c r="J57" s="23">
        <v>107.16860913839726</v>
      </c>
      <c r="K57" s="23">
        <v>144.8259106277832</v>
      </c>
      <c r="L57" s="23">
        <v>207.91776121810335</v>
      </c>
      <c r="M57" s="1"/>
      <c r="N57" s="23">
        <v>63.445146630532491</v>
      </c>
      <c r="O57" s="23">
        <v>92.524878546707797</v>
      </c>
      <c r="P57" s="23">
        <v>0.46394939289083487</v>
      </c>
      <c r="Q57" s="23">
        <v>-0.13844330395157764</v>
      </c>
      <c r="R57" s="23">
        <v>92.850384635647046</v>
      </c>
      <c r="S57" s="23">
        <v>132.73359414856188</v>
      </c>
      <c r="T57" s="23">
        <v>196.17874077909434</v>
      </c>
      <c r="W57" s="54" t="s">
        <v>553</v>
      </c>
      <c r="X57" s="62" t="s">
        <v>554</v>
      </c>
      <c r="Y57" s="54" t="s">
        <v>555</v>
      </c>
      <c r="Z57" s="54"/>
      <c r="AA57" s="54" t="s">
        <v>611</v>
      </c>
      <c r="AB57" s="55" t="s">
        <v>63</v>
      </c>
      <c r="AC57" s="55"/>
      <c r="AD57" s="57">
        <v>5.4828080000000003</v>
      </c>
      <c r="AE57" s="57">
        <v>9.3251974713449997</v>
      </c>
      <c r="AF57" s="57">
        <v>-1.2031E-2</v>
      </c>
      <c r="AG57" s="52">
        <f t="shared" si="0"/>
        <v>9.3131664713449993</v>
      </c>
      <c r="AH57" s="52">
        <f t="shared" si="1"/>
        <v>12.585661285375616</v>
      </c>
      <c r="AI57" s="58">
        <v>18.068469285375617</v>
      </c>
      <c r="AJ57" s="36"/>
      <c r="AK57" s="57">
        <v>5.5135101324865348</v>
      </c>
      <c r="AL57" s="57">
        <v>8.0405969954660002</v>
      </c>
      <c r="AM57" s="57">
        <v>4.0318130140999331E-2</v>
      </c>
      <c r="AN57" s="57">
        <v>-1.2031E-2</v>
      </c>
      <c r="AO57" s="52">
        <f t="shared" si="2"/>
        <v>8.0688841256069992</v>
      </c>
      <c r="AP57" s="52">
        <f t="shared" si="3"/>
        <v>11.534814798698324</v>
      </c>
      <c r="AQ57" s="52">
        <v>17.048324931184858</v>
      </c>
    </row>
    <row r="58" spans="3:43" x14ac:dyDescent="0.25">
      <c r="C58" s="21" t="s">
        <v>64</v>
      </c>
      <c r="D58" s="21"/>
      <c r="E58" s="21" t="s">
        <v>150</v>
      </c>
      <c r="F58" s="22">
        <v>188059</v>
      </c>
      <c r="G58" s="23">
        <v>355.17091976454196</v>
      </c>
      <c r="H58" s="23">
        <v>418.7035485843698</v>
      </c>
      <c r="I58" s="23">
        <v>0</v>
      </c>
      <c r="J58" s="23">
        <v>418.7035485843698</v>
      </c>
      <c r="K58" s="23">
        <v>502.19592766170524</v>
      </c>
      <c r="L58" s="23">
        <v>857.3668474262472</v>
      </c>
      <c r="M58" s="1"/>
      <c r="N58" s="23">
        <v>354.45504188722572</v>
      </c>
      <c r="O58" s="23">
        <v>377.27442607510403</v>
      </c>
      <c r="P58" s="23">
        <v>1.810293477881967</v>
      </c>
      <c r="Q58" s="23">
        <v>0</v>
      </c>
      <c r="R58" s="23">
        <v>379.08471955298603</v>
      </c>
      <c r="S58" s="23">
        <v>474.48245597108507</v>
      </c>
      <c r="T58" s="23">
        <v>828.93749785831085</v>
      </c>
      <c r="W58" s="54" t="s">
        <v>575</v>
      </c>
      <c r="X58" s="63" t="s">
        <v>554</v>
      </c>
      <c r="Y58" s="54" t="s">
        <v>572</v>
      </c>
      <c r="Z58" s="54"/>
      <c r="AA58" s="54" t="s">
        <v>612</v>
      </c>
      <c r="AB58" s="55" t="s">
        <v>64</v>
      </c>
      <c r="AC58" s="55"/>
      <c r="AD58" s="57">
        <v>66.793087999999997</v>
      </c>
      <c r="AE58" s="57">
        <v>78.740970643227996</v>
      </c>
      <c r="AF58" s="57">
        <v>0</v>
      </c>
      <c r="AG58" s="52">
        <f t="shared" si="0"/>
        <v>78.740970643227996</v>
      </c>
      <c r="AH58" s="52">
        <f t="shared" si="1"/>
        <v>94.442463960132628</v>
      </c>
      <c r="AI58" s="58">
        <v>161.23555196013263</v>
      </c>
      <c r="AJ58" s="36"/>
      <c r="AK58" s="57">
        <v>66.65846072226978</v>
      </c>
      <c r="AL58" s="57">
        <v>70.949851293257993</v>
      </c>
      <c r="AM58" s="57">
        <v>0.34044198115700486</v>
      </c>
      <c r="AN58" s="57">
        <v>0</v>
      </c>
      <c r="AO58" s="52">
        <f t="shared" si="2"/>
        <v>71.290293274414992</v>
      </c>
      <c r="AP58" s="52">
        <f t="shared" si="3"/>
        <v>89.230696187466293</v>
      </c>
      <c r="AQ58" s="52">
        <v>155.88915690973607</v>
      </c>
    </row>
    <row r="59" spans="3:43" x14ac:dyDescent="0.25">
      <c r="C59" s="21" t="s">
        <v>65</v>
      </c>
      <c r="D59" s="21"/>
      <c r="E59" s="21" t="s">
        <v>378</v>
      </c>
      <c r="F59" s="22">
        <v>207520</v>
      </c>
      <c r="G59" s="23">
        <v>342.20266480339245</v>
      </c>
      <c r="H59" s="23">
        <v>444.97576713591462</v>
      </c>
      <c r="I59" s="23">
        <v>-0.3759059367771781</v>
      </c>
      <c r="J59" s="23">
        <v>444.59986119913748</v>
      </c>
      <c r="K59" s="23">
        <v>534.24513134357926</v>
      </c>
      <c r="L59" s="23">
        <v>876.44779614697177</v>
      </c>
      <c r="M59" s="1"/>
      <c r="N59" s="23">
        <v>346.25834168103603</v>
      </c>
      <c r="O59" s="23">
        <v>398.71738462199784</v>
      </c>
      <c r="P59" s="23">
        <v>1.9238832147070335</v>
      </c>
      <c r="Q59" s="23">
        <v>-0.3759059367771781</v>
      </c>
      <c r="R59" s="23">
        <v>400.26536189992777</v>
      </c>
      <c r="S59" s="23">
        <v>503.36989885993086</v>
      </c>
      <c r="T59" s="23">
        <v>849.62824054096689</v>
      </c>
      <c r="W59" s="54" t="s">
        <v>575</v>
      </c>
      <c r="X59" s="63" t="s">
        <v>560</v>
      </c>
      <c r="Y59" s="54" t="s">
        <v>555</v>
      </c>
      <c r="Z59" s="54"/>
      <c r="AA59" s="54" t="s">
        <v>613</v>
      </c>
      <c r="AB59" s="55" t="s">
        <v>65</v>
      </c>
      <c r="AC59" s="55"/>
      <c r="AD59" s="57">
        <v>71.013897</v>
      </c>
      <c r="AE59" s="57">
        <v>92.341371196045003</v>
      </c>
      <c r="AF59" s="57">
        <v>-7.8007999999999994E-2</v>
      </c>
      <c r="AG59" s="52">
        <f t="shared" si="0"/>
        <v>92.263363196045006</v>
      </c>
      <c r="AH59" s="52">
        <f t="shared" si="1"/>
        <v>110.86654965641956</v>
      </c>
      <c r="AI59" s="58">
        <v>181.88044665641956</v>
      </c>
      <c r="AJ59" s="36"/>
      <c r="AK59" s="57">
        <v>71.855531065648591</v>
      </c>
      <c r="AL59" s="57">
        <v>82.741831656757</v>
      </c>
      <c r="AM59" s="57">
        <v>0.39924424471600356</v>
      </c>
      <c r="AN59" s="57">
        <v>-7.8007999999999994E-2</v>
      </c>
      <c r="AO59" s="52">
        <f t="shared" si="2"/>
        <v>83.063067901473005</v>
      </c>
      <c r="AP59" s="52">
        <f t="shared" si="3"/>
        <v>104.45932141141284</v>
      </c>
      <c r="AQ59" s="52">
        <v>176.31485247706144</v>
      </c>
    </row>
    <row r="60" spans="3:43" x14ac:dyDescent="0.25">
      <c r="C60" s="21" t="s">
        <v>66</v>
      </c>
      <c r="D60" s="21" t="s">
        <v>67</v>
      </c>
      <c r="E60" s="21" t="s">
        <v>68</v>
      </c>
      <c r="F60" s="22">
        <v>122439</v>
      </c>
      <c r="G60" s="23">
        <v>52.218329127157197</v>
      </c>
      <c r="H60" s="23">
        <v>76.292095847597565</v>
      </c>
      <c r="I60" s="23">
        <v>0</v>
      </c>
      <c r="J60" s="23">
        <v>76.292095847597565</v>
      </c>
      <c r="K60" s="23">
        <v>99.52000145138841</v>
      </c>
      <c r="L60" s="23">
        <v>151.7383305785456</v>
      </c>
      <c r="M60" s="1"/>
      <c r="N60" s="23">
        <v>52.612228125785848</v>
      </c>
      <c r="O60" s="23">
        <v>66.271071726582221</v>
      </c>
      <c r="P60" s="23">
        <v>0.32985410321058023</v>
      </c>
      <c r="Q60" s="23">
        <v>0</v>
      </c>
      <c r="R60" s="23">
        <v>66.6009258297928</v>
      </c>
      <c r="S60" s="23">
        <v>100.77718545852969</v>
      </c>
      <c r="T60" s="23">
        <v>153.38941358431555</v>
      </c>
      <c r="W60" s="54" t="s">
        <v>553</v>
      </c>
      <c r="X60" s="62" t="s">
        <v>554</v>
      </c>
      <c r="Y60" s="54" t="s">
        <v>558</v>
      </c>
      <c r="Z60" s="54"/>
      <c r="AA60" s="54" t="s">
        <v>614</v>
      </c>
      <c r="AB60" s="55" t="s">
        <v>66</v>
      </c>
      <c r="AC60" s="55"/>
      <c r="AD60" s="57">
        <v>6.3935599999999999</v>
      </c>
      <c r="AE60" s="57">
        <v>9.3411279234839988</v>
      </c>
      <c r="AF60" s="57">
        <v>0</v>
      </c>
      <c r="AG60" s="52">
        <f t="shared" si="0"/>
        <v>9.3411279234839988</v>
      </c>
      <c r="AH60" s="52">
        <f t="shared" si="1"/>
        <v>12.185129457706545</v>
      </c>
      <c r="AI60" s="58">
        <v>18.578689457706545</v>
      </c>
      <c r="AJ60" s="36"/>
      <c r="AK60" s="57">
        <v>6.4417885994930941</v>
      </c>
      <c r="AL60" s="57">
        <v>8.1141637511310005</v>
      </c>
      <c r="AM60" s="57">
        <v>4.0387006543000231E-2</v>
      </c>
      <c r="AN60" s="57">
        <v>0</v>
      </c>
      <c r="AO60" s="52">
        <f t="shared" si="2"/>
        <v>8.1545507576740004</v>
      </c>
      <c r="AP60" s="52">
        <f t="shared" si="3"/>
        <v>12.339057810356916</v>
      </c>
      <c r="AQ60" s="52">
        <v>18.78084640985001</v>
      </c>
    </row>
    <row r="61" spans="3:43" x14ac:dyDescent="0.25">
      <c r="C61" s="21" t="s">
        <v>67</v>
      </c>
      <c r="D61" s="21"/>
      <c r="E61" s="21"/>
      <c r="F61" s="22">
        <v>635923</v>
      </c>
      <c r="G61" s="23">
        <v>356.01840474397056</v>
      </c>
      <c r="H61" s="23">
        <v>224.91094562720801</v>
      </c>
      <c r="I61" s="23">
        <v>0</v>
      </c>
      <c r="J61" s="23">
        <v>224.91094562720801</v>
      </c>
      <c r="K61" s="23">
        <v>278.49957299147894</v>
      </c>
      <c r="L61" s="23">
        <v>634.51797773544945</v>
      </c>
      <c r="M61" s="1"/>
      <c r="N61" s="23">
        <v>359.53523496449822</v>
      </c>
      <c r="O61" s="23">
        <v>204.80262726026578</v>
      </c>
      <c r="P61" s="23">
        <v>0.97220349287412122</v>
      </c>
      <c r="Q61" s="23">
        <v>0</v>
      </c>
      <c r="R61" s="23">
        <v>205.77483075313992</v>
      </c>
      <c r="S61" s="23">
        <v>269.32931501612097</v>
      </c>
      <c r="T61" s="23">
        <v>628.86454998061913</v>
      </c>
      <c r="W61" s="54" t="s">
        <v>608</v>
      </c>
      <c r="X61" s="63" t="s">
        <v>557</v>
      </c>
      <c r="Y61" s="54" t="s">
        <v>558</v>
      </c>
      <c r="Z61" s="54"/>
      <c r="AA61" s="54" t="s">
        <v>615</v>
      </c>
      <c r="AB61" s="55" t="s">
        <v>67</v>
      </c>
      <c r="AC61" s="55"/>
      <c r="AD61" s="57">
        <v>226.40029200000001</v>
      </c>
      <c r="AE61" s="57">
        <v>143.026043276091</v>
      </c>
      <c r="AF61" s="57">
        <v>0</v>
      </c>
      <c r="AG61" s="52">
        <f t="shared" si="0"/>
        <v>143.026043276091</v>
      </c>
      <c r="AH61" s="52">
        <f t="shared" si="1"/>
        <v>177.10428395546026</v>
      </c>
      <c r="AI61" s="58">
        <v>403.50457595546027</v>
      </c>
      <c r="AJ61" s="36"/>
      <c r="AK61" s="57">
        <v>228.63672522432861</v>
      </c>
      <c r="AL61" s="57">
        <v>130.23870113523</v>
      </c>
      <c r="AM61" s="57">
        <v>0.61824656179898974</v>
      </c>
      <c r="AN61" s="57">
        <v>0</v>
      </c>
      <c r="AO61" s="52">
        <f t="shared" si="2"/>
        <v>130.856947697029</v>
      </c>
      <c r="AP61" s="52">
        <f t="shared" si="3"/>
        <v>171.27270599299666</v>
      </c>
      <c r="AQ61" s="52">
        <v>399.90943121732528</v>
      </c>
    </row>
    <row r="62" spans="3:43" x14ac:dyDescent="0.25">
      <c r="C62" s="21" t="s">
        <v>68</v>
      </c>
      <c r="D62" s="21"/>
      <c r="E62" s="21"/>
      <c r="F62" s="22">
        <v>825381</v>
      </c>
      <c r="G62" s="23">
        <v>19.928018696820015</v>
      </c>
      <c r="H62" s="23">
        <v>16.202045879200032</v>
      </c>
      <c r="I62" s="23">
        <v>0</v>
      </c>
      <c r="J62" s="23">
        <v>16.202045879200032</v>
      </c>
      <c r="K62" s="23">
        <v>16.449188123292178</v>
      </c>
      <c r="L62" s="23">
        <v>36.377206820112193</v>
      </c>
      <c r="M62" s="1"/>
      <c r="N62" s="23">
        <v>20.134251939711554</v>
      </c>
      <c r="O62" s="23">
        <v>14.98876621888558</v>
      </c>
      <c r="P62" s="23">
        <v>7.0050655368855089E-2</v>
      </c>
      <c r="Q62" s="23">
        <v>0</v>
      </c>
      <c r="R62" s="23">
        <v>15.058816874254436</v>
      </c>
      <c r="S62" s="23">
        <v>15.559220428799852</v>
      </c>
      <c r="T62" s="23">
        <v>35.693472368511401</v>
      </c>
      <c r="W62" s="54" t="s">
        <v>565</v>
      </c>
      <c r="X62" s="63" t="s">
        <v>566</v>
      </c>
      <c r="Y62" s="54" t="s">
        <v>567</v>
      </c>
      <c r="Z62" s="54"/>
      <c r="AA62" s="54" t="s">
        <v>616</v>
      </c>
      <c r="AB62" s="55" t="s">
        <v>68</v>
      </c>
      <c r="AC62" s="55"/>
      <c r="AD62" s="57">
        <v>16.448208000000001</v>
      </c>
      <c r="AE62" s="57">
        <v>13.37286082982</v>
      </c>
      <c r="AF62" s="57">
        <v>0</v>
      </c>
      <c r="AG62" s="52">
        <f t="shared" si="0"/>
        <v>13.37286082982</v>
      </c>
      <c r="AH62" s="52">
        <f t="shared" si="1"/>
        <v>13.576847342391019</v>
      </c>
      <c r="AI62" s="58">
        <v>30.02505534239102</v>
      </c>
      <c r="AJ62" s="36"/>
      <c r="AK62" s="57">
        <v>16.618429000251062</v>
      </c>
      <c r="AL62" s="57">
        <v>12.371442850509998</v>
      </c>
      <c r="AM62" s="57">
        <v>5.7818479979000983E-2</v>
      </c>
      <c r="AN62" s="57">
        <v>0</v>
      </c>
      <c r="AO62" s="52">
        <f t="shared" si="2"/>
        <v>12.429261330489</v>
      </c>
      <c r="AP62" s="52">
        <f t="shared" si="3"/>
        <v>12.84228491674325</v>
      </c>
      <c r="AQ62" s="52">
        <v>29.460713916994312</v>
      </c>
    </row>
    <row r="63" spans="3:43" x14ac:dyDescent="0.25">
      <c r="C63" s="21" t="s">
        <v>69</v>
      </c>
      <c r="D63" s="21"/>
      <c r="E63" s="21" t="s">
        <v>401</v>
      </c>
      <c r="F63" s="22">
        <v>231149</v>
      </c>
      <c r="G63" s="23">
        <v>362.98893787124319</v>
      </c>
      <c r="H63" s="23">
        <v>869.89666232243701</v>
      </c>
      <c r="I63" s="23">
        <v>0</v>
      </c>
      <c r="J63" s="23">
        <v>869.89666232243701</v>
      </c>
      <c r="K63" s="23">
        <v>1040.1187786601038</v>
      </c>
      <c r="L63" s="23">
        <v>1403.107716531347</v>
      </c>
      <c r="M63" s="1"/>
      <c r="N63" s="23">
        <v>368.52225062641912</v>
      </c>
      <c r="O63" s="23">
        <v>774.40069733196765</v>
      </c>
      <c r="P63" s="23">
        <v>3.7419516199984719</v>
      </c>
      <c r="Q63" s="23">
        <v>0</v>
      </c>
      <c r="R63" s="23">
        <v>778.14264895196607</v>
      </c>
      <c r="S63" s="23">
        <v>964.2876954781043</v>
      </c>
      <c r="T63" s="23">
        <v>1332.8099461045233</v>
      </c>
      <c r="W63" s="54" t="s">
        <v>617</v>
      </c>
      <c r="X63" s="63" t="s">
        <v>554</v>
      </c>
      <c r="Y63" s="54" t="s">
        <v>572</v>
      </c>
      <c r="Z63" s="54"/>
      <c r="AA63" s="54" t="s">
        <v>618</v>
      </c>
      <c r="AB63" s="55" t="s">
        <v>69</v>
      </c>
      <c r="AC63" s="55"/>
      <c r="AD63" s="57">
        <v>83.904529999999994</v>
      </c>
      <c r="AE63" s="57">
        <v>201.07574359916899</v>
      </c>
      <c r="AF63" s="57">
        <v>0</v>
      </c>
      <c r="AG63" s="52">
        <f t="shared" si="0"/>
        <v>201.07574359916899</v>
      </c>
      <c r="AH63" s="52">
        <f t="shared" si="1"/>
        <v>240.42241556850436</v>
      </c>
      <c r="AI63" s="58">
        <v>324.32694556850436</v>
      </c>
      <c r="AJ63" s="36"/>
      <c r="AK63" s="57">
        <v>85.183549710046151</v>
      </c>
      <c r="AL63" s="57">
        <v>179.00194678758697</v>
      </c>
      <c r="AM63" s="57">
        <v>0.86494837501102684</v>
      </c>
      <c r="AN63" s="57">
        <v>0</v>
      </c>
      <c r="AO63" s="52">
        <f t="shared" si="2"/>
        <v>179.86689516259801</v>
      </c>
      <c r="AP63" s="52">
        <f t="shared" si="3"/>
        <v>222.89413652206835</v>
      </c>
      <c r="AQ63" s="52">
        <v>308.0776862321145</v>
      </c>
    </row>
    <row r="64" spans="3:43" x14ac:dyDescent="0.25">
      <c r="C64" s="21" t="s">
        <v>70</v>
      </c>
      <c r="D64" s="21" t="s">
        <v>318</v>
      </c>
      <c r="E64" s="21" t="s">
        <v>319</v>
      </c>
      <c r="F64" s="22">
        <v>98163</v>
      </c>
      <c r="G64" s="23">
        <v>53.641748927803746</v>
      </c>
      <c r="H64" s="23">
        <v>67.843903134979584</v>
      </c>
      <c r="I64" s="23">
        <v>-0.92821124048776016</v>
      </c>
      <c r="J64" s="23">
        <v>66.915691894491815</v>
      </c>
      <c r="K64" s="23">
        <v>82.337879744998503</v>
      </c>
      <c r="L64" s="23">
        <v>135.97962867280225</v>
      </c>
      <c r="M64" s="1"/>
      <c r="N64" s="23">
        <v>53.987193419093451</v>
      </c>
      <c r="O64" s="23">
        <v>58.538249443731353</v>
      </c>
      <c r="P64" s="23">
        <v>0.29332776322036047</v>
      </c>
      <c r="Q64" s="23">
        <v>-0.92821124048776016</v>
      </c>
      <c r="R64" s="23">
        <v>57.903365966463944</v>
      </c>
      <c r="S64" s="23">
        <v>76.195110552369769</v>
      </c>
      <c r="T64" s="23">
        <v>130.18230397146323</v>
      </c>
      <c r="W64" s="54" t="s">
        <v>553</v>
      </c>
      <c r="X64" s="62" t="s">
        <v>560</v>
      </c>
      <c r="Y64" s="54" t="s">
        <v>555</v>
      </c>
      <c r="Z64" s="54"/>
      <c r="AA64" s="54" t="s">
        <v>619</v>
      </c>
      <c r="AB64" s="55" t="s">
        <v>70</v>
      </c>
      <c r="AC64" s="55"/>
      <c r="AD64" s="57">
        <v>5.2656349999999996</v>
      </c>
      <c r="AE64" s="57">
        <v>6.6597610634390003</v>
      </c>
      <c r="AF64" s="57">
        <v>-9.1116000000000003E-2</v>
      </c>
      <c r="AG64" s="52">
        <f t="shared" si="0"/>
        <v>6.5686450634389999</v>
      </c>
      <c r="AH64" s="52">
        <f t="shared" si="1"/>
        <v>8.0825332894082873</v>
      </c>
      <c r="AI64" s="58">
        <v>13.348168289408287</v>
      </c>
      <c r="AJ64" s="36"/>
      <c r="AK64" s="57">
        <v>5.2995448675984704</v>
      </c>
      <c r="AL64" s="57">
        <v>5.7462901801450004</v>
      </c>
      <c r="AM64" s="57">
        <v>2.8793933221000247E-2</v>
      </c>
      <c r="AN64" s="57">
        <v>-9.1116000000000003E-2</v>
      </c>
      <c r="AO64" s="52">
        <f t="shared" si="2"/>
        <v>5.6839681133660003</v>
      </c>
      <c r="AP64" s="52">
        <f t="shared" si="3"/>
        <v>7.4795406371522741</v>
      </c>
      <c r="AQ64" s="52">
        <v>12.779085504750745</v>
      </c>
    </row>
    <row r="65" spans="3:43" x14ac:dyDescent="0.25">
      <c r="C65" s="21" t="s">
        <v>71</v>
      </c>
      <c r="D65" s="21" t="s">
        <v>185</v>
      </c>
      <c r="E65" s="21" t="s">
        <v>186</v>
      </c>
      <c r="F65" s="22">
        <v>154448</v>
      </c>
      <c r="G65" s="23">
        <v>54.444816378327985</v>
      </c>
      <c r="H65" s="23">
        <v>66.364433685156158</v>
      </c>
      <c r="I65" s="23">
        <v>-0.47382290479643635</v>
      </c>
      <c r="J65" s="23">
        <v>65.890610780359722</v>
      </c>
      <c r="K65" s="23">
        <v>81.924708410001102</v>
      </c>
      <c r="L65" s="23">
        <v>136.3695247883291</v>
      </c>
      <c r="M65" s="1"/>
      <c r="N65" s="23">
        <v>54.623668548706306</v>
      </c>
      <c r="O65" s="23">
        <v>57.438033659121508</v>
      </c>
      <c r="P65" s="23">
        <v>0.28693117569667659</v>
      </c>
      <c r="Q65" s="23">
        <v>-0.47382290479643635</v>
      </c>
      <c r="R65" s="23">
        <v>57.251141930021753</v>
      </c>
      <c r="S65" s="23">
        <v>79.877778833053199</v>
      </c>
      <c r="T65" s="23">
        <v>134.5014473817595</v>
      </c>
      <c r="W65" s="54" t="s">
        <v>553</v>
      </c>
      <c r="X65" s="62" t="s">
        <v>554</v>
      </c>
      <c r="Y65" s="54" t="s">
        <v>555</v>
      </c>
      <c r="Z65" s="54"/>
      <c r="AA65" s="54" t="s">
        <v>620</v>
      </c>
      <c r="AB65" s="55" t="s">
        <v>71</v>
      </c>
      <c r="AC65" s="55"/>
      <c r="AD65" s="57">
        <v>8.4088930000000008</v>
      </c>
      <c r="AE65" s="57">
        <v>10.249854053804999</v>
      </c>
      <c r="AF65" s="57">
        <v>-7.3180999999999996E-2</v>
      </c>
      <c r="AG65" s="52">
        <f t="shared" si="0"/>
        <v>10.176673053804999</v>
      </c>
      <c r="AH65" s="52">
        <f t="shared" si="1"/>
        <v>12.653107364507852</v>
      </c>
      <c r="AI65" s="58">
        <v>21.062000364507853</v>
      </c>
      <c r="AJ65" s="36"/>
      <c r="AK65" s="57">
        <v>8.4365163600105912</v>
      </c>
      <c r="AL65" s="57">
        <v>8.8711894225839991</v>
      </c>
      <c r="AM65" s="57">
        <v>4.4315946224000306E-2</v>
      </c>
      <c r="AN65" s="57">
        <v>-7.3180999999999996E-2</v>
      </c>
      <c r="AO65" s="52">
        <f t="shared" si="2"/>
        <v>8.8423243688079989</v>
      </c>
      <c r="AP65" s="52">
        <f t="shared" si="3"/>
        <v>12.3369631852074</v>
      </c>
      <c r="AQ65" s="52">
        <v>20.773479545217992</v>
      </c>
    </row>
    <row r="66" spans="3:43" x14ac:dyDescent="0.25">
      <c r="C66" s="21" t="s">
        <v>72</v>
      </c>
      <c r="D66" s="21" t="s">
        <v>97</v>
      </c>
      <c r="E66" s="21"/>
      <c r="F66" s="22">
        <v>108144</v>
      </c>
      <c r="G66" s="23">
        <v>55.104314617546976</v>
      </c>
      <c r="H66" s="23">
        <v>68.254402703192042</v>
      </c>
      <c r="I66" s="23">
        <v>-0.49826157715638414</v>
      </c>
      <c r="J66" s="23">
        <v>67.756141126035658</v>
      </c>
      <c r="K66" s="23">
        <v>84.671162247699783</v>
      </c>
      <c r="L66" s="23">
        <v>139.77547686524679</v>
      </c>
      <c r="M66" s="1"/>
      <c r="N66" s="23">
        <v>55.531377200890162</v>
      </c>
      <c r="O66" s="23">
        <v>59.008405558514575</v>
      </c>
      <c r="P66" s="23">
        <v>0.29157437457464713</v>
      </c>
      <c r="Q66" s="23">
        <v>-0.49826157715638414</v>
      </c>
      <c r="R66" s="23">
        <v>58.801718355932834</v>
      </c>
      <c r="S66" s="23">
        <v>78.58859834786233</v>
      </c>
      <c r="T66" s="23">
        <v>134.11997554875248</v>
      </c>
      <c r="W66" s="54" t="s">
        <v>553</v>
      </c>
      <c r="X66" s="62" t="s">
        <v>560</v>
      </c>
      <c r="Y66" s="54" t="s">
        <v>558</v>
      </c>
      <c r="Z66" s="54"/>
      <c r="AA66" s="54" t="s">
        <v>621</v>
      </c>
      <c r="AB66" s="55" t="s">
        <v>72</v>
      </c>
      <c r="AC66" s="55"/>
      <c r="AD66" s="57">
        <v>5.9592010000000002</v>
      </c>
      <c r="AE66" s="57">
        <v>7.3813041259340002</v>
      </c>
      <c r="AF66" s="57">
        <v>-5.3884000000000001E-2</v>
      </c>
      <c r="AG66" s="52">
        <f t="shared" si="0"/>
        <v>7.3274201259340002</v>
      </c>
      <c r="AH66" s="52">
        <f t="shared" si="1"/>
        <v>9.1566781701152458</v>
      </c>
      <c r="AI66" s="58">
        <v>15.115879170115246</v>
      </c>
      <c r="AJ66" s="36"/>
      <c r="AK66" s="57">
        <v>6.0053852560130663</v>
      </c>
      <c r="AL66" s="57">
        <v>6.38140501072</v>
      </c>
      <c r="AM66" s="57">
        <v>3.1532019164000641E-2</v>
      </c>
      <c r="AN66" s="57">
        <v>-5.3884000000000001E-2</v>
      </c>
      <c r="AO66" s="52">
        <f t="shared" si="2"/>
        <v>6.3590530298840005</v>
      </c>
      <c r="AP66" s="52">
        <f t="shared" si="3"/>
        <v>8.4988853797312238</v>
      </c>
      <c r="AQ66" s="52">
        <v>14.504270635744289</v>
      </c>
    </row>
    <row r="67" spans="3:43" x14ac:dyDescent="0.25">
      <c r="C67" s="21" t="s">
        <v>73</v>
      </c>
      <c r="D67" s="21" t="s">
        <v>135</v>
      </c>
      <c r="E67" s="21" t="s">
        <v>136</v>
      </c>
      <c r="F67" s="22">
        <v>89092</v>
      </c>
      <c r="G67" s="23">
        <v>73.754164234723646</v>
      </c>
      <c r="H67" s="23">
        <v>55.549668763166174</v>
      </c>
      <c r="I67" s="23">
        <v>-0.40004714227989041</v>
      </c>
      <c r="J67" s="23">
        <v>55.149621620886286</v>
      </c>
      <c r="K67" s="23">
        <v>67.970960911027021</v>
      </c>
      <c r="L67" s="23">
        <v>141.7251251457507</v>
      </c>
      <c r="M67" s="1"/>
      <c r="N67" s="23">
        <v>73.921460401808133</v>
      </c>
      <c r="O67" s="23">
        <v>48.086277505421364</v>
      </c>
      <c r="P67" s="23">
        <v>0.24017279863511251</v>
      </c>
      <c r="Q67" s="23">
        <v>-0.40004714227989041</v>
      </c>
      <c r="R67" s="23">
        <v>47.926403161776591</v>
      </c>
      <c r="S67" s="23">
        <v>62.718005871619681</v>
      </c>
      <c r="T67" s="23">
        <v>136.63946627342784</v>
      </c>
      <c r="W67" s="54" t="s">
        <v>553</v>
      </c>
      <c r="X67" s="62" t="s">
        <v>554</v>
      </c>
      <c r="Y67" s="54" t="s">
        <v>555</v>
      </c>
      <c r="Z67" s="54"/>
      <c r="AA67" s="54" t="s">
        <v>622</v>
      </c>
      <c r="AB67" s="55" t="s">
        <v>73</v>
      </c>
      <c r="AC67" s="55"/>
      <c r="AD67" s="57">
        <v>6.5709059999999999</v>
      </c>
      <c r="AE67" s="57">
        <v>4.9490310894480007</v>
      </c>
      <c r="AF67" s="57">
        <v>-3.5640999999999999E-2</v>
      </c>
      <c r="AG67" s="52">
        <f t="shared" si="0"/>
        <v>4.9133900894480007</v>
      </c>
      <c r="AH67" s="52">
        <f t="shared" si="1"/>
        <v>6.0556688494852198</v>
      </c>
      <c r="AI67" s="58">
        <v>12.62657484948522</v>
      </c>
      <c r="AJ67" s="36"/>
      <c r="AK67" s="57">
        <v>6.5858107501178909</v>
      </c>
      <c r="AL67" s="57">
        <v>4.2841026355130003</v>
      </c>
      <c r="AM67" s="57">
        <v>2.1397474975999444E-2</v>
      </c>
      <c r="AN67" s="57">
        <v>-3.5640999999999999E-2</v>
      </c>
      <c r="AO67" s="52">
        <f t="shared" si="2"/>
        <v>4.2698591104889996</v>
      </c>
      <c r="AP67" s="52">
        <f t="shared" si="3"/>
        <v>5.5876725791143409</v>
      </c>
      <c r="AQ67" s="52">
        <v>12.173483329232232</v>
      </c>
    </row>
    <row r="68" spans="3:43" x14ac:dyDescent="0.25">
      <c r="C68" s="21" t="s">
        <v>74</v>
      </c>
      <c r="D68" s="21"/>
      <c r="E68" s="21" t="s">
        <v>37</v>
      </c>
      <c r="F68" s="22">
        <v>262512</v>
      </c>
      <c r="G68" s="23">
        <v>450.88367769854329</v>
      </c>
      <c r="H68" s="23">
        <v>272.99053014937607</v>
      </c>
      <c r="I68" s="23">
        <v>-3.2789358200767964</v>
      </c>
      <c r="J68" s="23">
        <v>269.71159432929926</v>
      </c>
      <c r="K68" s="23">
        <v>346.84851189113732</v>
      </c>
      <c r="L68" s="23">
        <v>797.73218958968062</v>
      </c>
      <c r="M68" s="1"/>
      <c r="N68" s="23">
        <v>457.30885186294705</v>
      </c>
      <c r="O68" s="23">
        <v>249.663700402713</v>
      </c>
      <c r="P68" s="23">
        <v>1.1587139899585757</v>
      </c>
      <c r="Q68" s="23">
        <v>-3.2789358200767964</v>
      </c>
      <c r="R68" s="23">
        <v>247.54347857259478</v>
      </c>
      <c r="S68" s="23">
        <v>340.58443153945399</v>
      </c>
      <c r="T68" s="23">
        <v>797.89328340240093</v>
      </c>
      <c r="W68" s="54" t="s">
        <v>581</v>
      </c>
      <c r="X68" s="63" t="s">
        <v>557</v>
      </c>
      <c r="Y68" s="54" t="s">
        <v>558</v>
      </c>
      <c r="Z68" s="54"/>
      <c r="AA68" s="54" t="s">
        <v>623</v>
      </c>
      <c r="AB68" s="55" t="s">
        <v>74</v>
      </c>
      <c r="AC68" s="55"/>
      <c r="AD68" s="57">
        <v>118.362376</v>
      </c>
      <c r="AE68" s="57">
        <v>71.663290050573011</v>
      </c>
      <c r="AF68" s="57">
        <v>-0.86075999999999997</v>
      </c>
      <c r="AG68" s="52">
        <f t="shared" si="0"/>
        <v>70.802530050573012</v>
      </c>
      <c r="AH68" s="52">
        <f t="shared" si="1"/>
        <v>91.051896553566237</v>
      </c>
      <c r="AI68" s="58">
        <v>209.41427255356624</v>
      </c>
      <c r="AJ68" s="36"/>
      <c r="AK68" s="57">
        <v>120.04906132024595</v>
      </c>
      <c r="AL68" s="57">
        <v>65.539717320116992</v>
      </c>
      <c r="AM68" s="57">
        <v>0.30417632693200558</v>
      </c>
      <c r="AN68" s="57">
        <v>-0.86075999999999997</v>
      </c>
      <c r="AO68" s="52">
        <f t="shared" si="2"/>
        <v>64.983133647049002</v>
      </c>
      <c r="AP68" s="52">
        <f t="shared" si="3"/>
        <v>89.407500292285135</v>
      </c>
      <c r="AQ68" s="52">
        <v>209.45656161253109</v>
      </c>
    </row>
    <row r="69" spans="3:43" x14ac:dyDescent="0.25">
      <c r="C69" s="21" t="s">
        <v>75</v>
      </c>
      <c r="D69" s="21" t="s">
        <v>199</v>
      </c>
      <c r="E69" s="21" t="s">
        <v>200</v>
      </c>
      <c r="F69" s="22">
        <v>172345</v>
      </c>
      <c r="G69" s="23">
        <v>36.118117728973857</v>
      </c>
      <c r="H69" s="23">
        <v>54.873620667376485</v>
      </c>
      <c r="I69" s="23">
        <v>-1.6140938234355509</v>
      </c>
      <c r="J69" s="23">
        <v>53.259526843940932</v>
      </c>
      <c r="K69" s="23">
        <v>71.357539839047732</v>
      </c>
      <c r="L69" s="23">
        <v>107.47565756802159</v>
      </c>
      <c r="M69" s="1"/>
      <c r="N69" s="23">
        <v>36.560430691677098</v>
      </c>
      <c r="O69" s="23">
        <v>47.371198899399459</v>
      </c>
      <c r="P69" s="23">
        <v>0.23548909767036866</v>
      </c>
      <c r="Q69" s="23">
        <v>-1.6140938234355509</v>
      </c>
      <c r="R69" s="23">
        <v>45.992594173634281</v>
      </c>
      <c r="S69" s="23">
        <v>68.135027694291324</v>
      </c>
      <c r="T69" s="23">
        <v>104.69545838596842</v>
      </c>
      <c r="W69" s="54" t="s">
        <v>553</v>
      </c>
      <c r="X69" s="62" t="s">
        <v>554</v>
      </c>
      <c r="Y69" s="54" t="s">
        <v>555</v>
      </c>
      <c r="Z69" s="54"/>
      <c r="AA69" s="54" t="s">
        <v>624</v>
      </c>
      <c r="AB69" s="55" t="s">
        <v>75</v>
      </c>
      <c r="AC69" s="55"/>
      <c r="AD69" s="57">
        <v>6.2247769999999996</v>
      </c>
      <c r="AE69" s="57">
        <v>9.4571941539189996</v>
      </c>
      <c r="AF69" s="57">
        <v>-0.27818100000000001</v>
      </c>
      <c r="AG69" s="52">
        <f t="shared" si="0"/>
        <v>9.1790131539189996</v>
      </c>
      <c r="AH69" s="52">
        <f t="shared" si="1"/>
        <v>12.29811520356068</v>
      </c>
      <c r="AI69" s="58">
        <v>18.52289220356068</v>
      </c>
      <c r="AJ69" s="36"/>
      <c r="AK69" s="57">
        <v>6.3010074275570904</v>
      </c>
      <c r="AL69" s="57">
        <v>8.1641892743169997</v>
      </c>
      <c r="AM69" s="57">
        <v>4.058536853799969E-2</v>
      </c>
      <c r="AN69" s="57">
        <v>-0.27818100000000001</v>
      </c>
      <c r="AO69" s="52">
        <f t="shared" si="2"/>
        <v>7.9265936428549999</v>
      </c>
      <c r="AP69" s="52">
        <f t="shared" si="3"/>
        <v>11.742731347972638</v>
      </c>
      <c r="AQ69" s="52">
        <v>18.043738775529729</v>
      </c>
    </row>
    <row r="70" spans="3:43" x14ac:dyDescent="0.25">
      <c r="C70" s="21" t="s">
        <v>76</v>
      </c>
      <c r="D70" s="21" t="s">
        <v>135</v>
      </c>
      <c r="E70" s="21" t="s">
        <v>136</v>
      </c>
      <c r="F70" s="22">
        <v>170546</v>
      </c>
      <c r="G70" s="23">
        <v>60.390504614590789</v>
      </c>
      <c r="H70" s="23">
        <v>43.698414577023208</v>
      </c>
      <c r="I70" s="23">
        <v>-1.067061086158573</v>
      </c>
      <c r="J70" s="23">
        <v>42.63135349086464</v>
      </c>
      <c r="K70" s="23">
        <v>54.015854912144292</v>
      </c>
      <c r="L70" s="23">
        <v>114.40635952673509</v>
      </c>
      <c r="M70" s="1"/>
      <c r="N70" s="23">
        <v>60.561046354175168</v>
      </c>
      <c r="O70" s="23">
        <v>37.770896888552059</v>
      </c>
      <c r="P70" s="23">
        <v>0.18893308921933258</v>
      </c>
      <c r="Q70" s="23">
        <v>-1.067061086158573</v>
      </c>
      <c r="R70" s="23">
        <v>36.892768891612818</v>
      </c>
      <c r="S70" s="23">
        <v>50.915251059475544</v>
      </c>
      <c r="T70" s="23">
        <v>111.47629741365071</v>
      </c>
      <c r="W70" s="54" t="s">
        <v>553</v>
      </c>
      <c r="X70" s="62" t="s">
        <v>554</v>
      </c>
      <c r="Y70" s="54" t="s">
        <v>555</v>
      </c>
      <c r="Z70" s="54"/>
      <c r="AA70" s="54" t="s">
        <v>625</v>
      </c>
      <c r="AB70" s="55" t="s">
        <v>76</v>
      </c>
      <c r="AC70" s="55"/>
      <c r="AD70" s="57">
        <v>10.299359000000001</v>
      </c>
      <c r="AE70" s="57">
        <v>7.4525898124529997</v>
      </c>
      <c r="AF70" s="57">
        <v>-0.18198300000000001</v>
      </c>
      <c r="AG70" s="52">
        <f t="shared" si="0"/>
        <v>7.2706068124529999</v>
      </c>
      <c r="AH70" s="52">
        <f t="shared" si="1"/>
        <v>9.2121879918465606</v>
      </c>
      <c r="AI70" s="58">
        <v>19.511546991846561</v>
      </c>
      <c r="AJ70" s="36"/>
      <c r="AK70" s="57">
        <v>10.328444211519159</v>
      </c>
      <c r="AL70" s="57">
        <v>6.441675380755</v>
      </c>
      <c r="AM70" s="57">
        <v>3.2221782634000294E-2</v>
      </c>
      <c r="AN70" s="57">
        <v>-0.18198300000000001</v>
      </c>
      <c r="AO70" s="52">
        <f t="shared" si="2"/>
        <v>6.2919141633890003</v>
      </c>
      <c r="AP70" s="52">
        <f t="shared" si="3"/>
        <v>8.6833924071893165</v>
      </c>
      <c r="AQ70" s="52">
        <v>19.011836618708475</v>
      </c>
    </row>
    <row r="71" spans="3:43" x14ac:dyDescent="0.25">
      <c r="C71" s="21" t="s">
        <v>77</v>
      </c>
      <c r="D71" s="21" t="s">
        <v>146</v>
      </c>
      <c r="E71" s="21"/>
      <c r="F71" s="22">
        <v>117467</v>
      </c>
      <c r="G71" s="23">
        <v>61.210527467288685</v>
      </c>
      <c r="H71" s="23">
        <v>53.563829161458116</v>
      </c>
      <c r="I71" s="23">
        <v>-0.14460231384133418</v>
      </c>
      <c r="J71" s="23">
        <v>53.419226847616777</v>
      </c>
      <c r="K71" s="23">
        <v>66.235977315277466</v>
      </c>
      <c r="L71" s="23">
        <v>127.44650478256617</v>
      </c>
      <c r="M71" s="1"/>
      <c r="N71" s="23">
        <v>61.238587165102736</v>
      </c>
      <c r="O71" s="23">
        <v>46.402208101083708</v>
      </c>
      <c r="P71" s="23">
        <v>0.22869458052048253</v>
      </c>
      <c r="Q71" s="23">
        <v>-0.14460231384133418</v>
      </c>
      <c r="R71" s="23">
        <v>46.486300367762865</v>
      </c>
      <c r="S71" s="23">
        <v>62.745641612487475</v>
      </c>
      <c r="T71" s="23">
        <v>123.98422877759022</v>
      </c>
      <c r="W71" s="54" t="s">
        <v>553</v>
      </c>
      <c r="X71" s="62" t="s">
        <v>554</v>
      </c>
      <c r="Y71" s="54" t="s">
        <v>555</v>
      </c>
      <c r="Z71" s="54"/>
      <c r="AA71" s="54" t="s">
        <v>626</v>
      </c>
      <c r="AB71" s="55" t="s">
        <v>77</v>
      </c>
      <c r="AC71" s="55"/>
      <c r="AD71" s="57">
        <v>7.1902170300000003</v>
      </c>
      <c r="AE71" s="57">
        <v>6.2919823201090006</v>
      </c>
      <c r="AF71" s="57">
        <v>-1.6986000000000001E-2</v>
      </c>
      <c r="AG71" s="52">
        <f t="shared" si="0"/>
        <v>6.2749963201090004</v>
      </c>
      <c r="AH71" s="52">
        <f t="shared" si="1"/>
        <v>7.7805415472936987</v>
      </c>
      <c r="AI71" s="58">
        <v>14.970758577293699</v>
      </c>
      <c r="AJ71" s="36"/>
      <c r="AK71" s="57">
        <v>7.1935131185231231</v>
      </c>
      <c r="AL71" s="57">
        <v>5.4507281790100004</v>
      </c>
      <c r="AM71" s="57">
        <v>2.6864066289999523E-2</v>
      </c>
      <c r="AN71" s="57">
        <v>-1.6986000000000001E-2</v>
      </c>
      <c r="AO71" s="52">
        <f t="shared" si="2"/>
        <v>5.4606062453000002</v>
      </c>
      <c r="AP71" s="52">
        <f t="shared" si="3"/>
        <v>7.3705422832940659</v>
      </c>
      <c r="AQ71" s="52">
        <v>14.564055401817189</v>
      </c>
    </row>
    <row r="72" spans="3:43" x14ac:dyDescent="0.25">
      <c r="C72" s="21" t="s">
        <v>78</v>
      </c>
      <c r="D72" s="21" t="s">
        <v>253</v>
      </c>
      <c r="E72" s="21"/>
      <c r="F72" s="22">
        <v>145207</v>
      </c>
      <c r="G72" s="23">
        <v>39.695000929707241</v>
      </c>
      <c r="H72" s="23">
        <v>57.942880839759781</v>
      </c>
      <c r="I72" s="23">
        <v>-2.4066126288677543</v>
      </c>
      <c r="J72" s="23">
        <v>55.536268210892032</v>
      </c>
      <c r="K72" s="23">
        <v>70.803959658746848</v>
      </c>
      <c r="L72" s="23">
        <v>110.49896058845408</v>
      </c>
      <c r="M72" s="1"/>
      <c r="N72" s="23">
        <v>39.914192679237757</v>
      </c>
      <c r="O72" s="23">
        <v>50.031632837976133</v>
      </c>
      <c r="P72" s="23">
        <v>0.24864325391338477</v>
      </c>
      <c r="Q72" s="23">
        <v>-2.4066126288677543</v>
      </c>
      <c r="R72" s="23">
        <v>47.873663463021757</v>
      </c>
      <c r="S72" s="23">
        <v>67.743648179048506</v>
      </c>
      <c r="T72" s="23">
        <v>107.65784085828626</v>
      </c>
      <c r="W72" s="54" t="s">
        <v>553</v>
      </c>
      <c r="X72" s="62" t="s">
        <v>560</v>
      </c>
      <c r="Y72" s="54" t="s">
        <v>558</v>
      </c>
      <c r="Z72" s="54"/>
      <c r="AA72" s="54" t="s">
        <v>627</v>
      </c>
      <c r="AB72" s="55" t="s">
        <v>78</v>
      </c>
      <c r="AC72" s="55"/>
      <c r="AD72" s="57">
        <v>5.763992</v>
      </c>
      <c r="AE72" s="57">
        <v>8.4137118980989989</v>
      </c>
      <c r="AF72" s="57">
        <v>-0.34945700000000002</v>
      </c>
      <c r="AG72" s="52">
        <f t="shared" si="0"/>
        <v>8.0642548980989996</v>
      </c>
      <c r="AH72" s="52">
        <f t="shared" si="1"/>
        <v>10.281230570167653</v>
      </c>
      <c r="AI72" s="58">
        <v>16.045222570167653</v>
      </c>
      <c r="AJ72" s="36"/>
      <c r="AK72" s="57">
        <v>5.7958201763740771</v>
      </c>
      <c r="AL72" s="57">
        <v>7.2649433095039999</v>
      </c>
      <c r="AM72" s="57">
        <v>3.6104740971000866E-2</v>
      </c>
      <c r="AN72" s="57">
        <v>-0.34945700000000002</v>
      </c>
      <c r="AO72" s="52">
        <f t="shared" si="2"/>
        <v>6.9515910504750007</v>
      </c>
      <c r="AP72" s="52">
        <f t="shared" si="3"/>
        <v>9.8368519211350964</v>
      </c>
      <c r="AQ72" s="52">
        <v>15.632672097509174</v>
      </c>
    </row>
    <row r="73" spans="3:43" x14ac:dyDescent="0.25">
      <c r="C73" s="21" t="s">
        <v>79</v>
      </c>
      <c r="D73" s="21"/>
      <c r="E73" s="21" t="s">
        <v>80</v>
      </c>
      <c r="F73" s="22">
        <v>374183</v>
      </c>
      <c r="G73" s="23">
        <v>445.7369923272837</v>
      </c>
      <c r="H73" s="23">
        <v>253.40473431338944</v>
      </c>
      <c r="I73" s="23">
        <v>-1.0129562273005455</v>
      </c>
      <c r="J73" s="23">
        <v>252.39177808608892</v>
      </c>
      <c r="K73" s="23">
        <v>322.94344478072327</v>
      </c>
      <c r="L73" s="23">
        <v>768.68043710800703</v>
      </c>
      <c r="M73" s="1"/>
      <c r="N73" s="23">
        <v>448.51793802537122</v>
      </c>
      <c r="O73" s="23">
        <v>231.09715444824857</v>
      </c>
      <c r="P73" s="23">
        <v>1.0747548159670708</v>
      </c>
      <c r="Q73" s="23">
        <v>-1.0129562273005455</v>
      </c>
      <c r="R73" s="23">
        <v>231.15895303691511</v>
      </c>
      <c r="S73" s="23">
        <v>314.28150943216446</v>
      </c>
      <c r="T73" s="23">
        <v>762.79944745753573</v>
      </c>
      <c r="W73" s="54" t="s">
        <v>581</v>
      </c>
      <c r="X73" s="63" t="s">
        <v>557</v>
      </c>
      <c r="Y73" s="54" t="s">
        <v>558</v>
      </c>
      <c r="Z73" s="54"/>
      <c r="AA73" s="54" t="s">
        <v>628</v>
      </c>
      <c r="AB73" s="55" t="s">
        <v>79</v>
      </c>
      <c r="AC73" s="55"/>
      <c r="AD73" s="57">
        <v>166.787205</v>
      </c>
      <c r="AE73" s="57">
        <v>94.819743699587008</v>
      </c>
      <c r="AF73" s="57">
        <v>-0.37903100000000001</v>
      </c>
      <c r="AG73" s="52">
        <f t="shared" si="0"/>
        <v>94.44071269958701</v>
      </c>
      <c r="AH73" s="52">
        <f t="shared" si="1"/>
        <v>120.83994699838539</v>
      </c>
      <c r="AI73" s="58">
        <v>287.62715199838539</v>
      </c>
      <c r="AJ73" s="36"/>
      <c r="AK73" s="57">
        <v>167.82778760414749</v>
      </c>
      <c r="AL73" s="57">
        <v>86.472626542908998</v>
      </c>
      <c r="AM73" s="57">
        <v>0.40215498130300642</v>
      </c>
      <c r="AN73" s="57">
        <v>-0.37903100000000001</v>
      </c>
      <c r="AO73" s="52">
        <f t="shared" si="2"/>
        <v>86.495750524212013</v>
      </c>
      <c r="AP73" s="52">
        <f t="shared" si="3"/>
        <v>117.5987980438556</v>
      </c>
      <c r="AQ73" s="52">
        <v>285.42658564800308</v>
      </c>
    </row>
    <row r="74" spans="3:43" x14ac:dyDescent="0.25">
      <c r="C74" s="21" t="s">
        <v>80</v>
      </c>
      <c r="D74" s="21"/>
      <c r="E74" s="21"/>
      <c r="F74" s="22">
        <v>1038892</v>
      </c>
      <c r="G74" s="23">
        <v>22.149392814652533</v>
      </c>
      <c r="H74" s="23">
        <v>19.931020186849064</v>
      </c>
      <c r="I74" s="23">
        <v>0</v>
      </c>
      <c r="J74" s="23">
        <v>19.931020186849064</v>
      </c>
      <c r="K74" s="23">
        <v>20.132999555250755</v>
      </c>
      <c r="L74" s="23">
        <v>42.282392369903292</v>
      </c>
      <c r="M74" s="1"/>
      <c r="N74" s="23">
        <v>22.258567846573584</v>
      </c>
      <c r="O74" s="23">
        <v>18.438933932181591</v>
      </c>
      <c r="P74" s="23">
        <v>8.6173131260995017E-2</v>
      </c>
      <c r="Q74" s="23">
        <v>0</v>
      </c>
      <c r="R74" s="23">
        <v>18.52510706344259</v>
      </c>
      <c r="S74" s="23">
        <v>18.999312130035904</v>
      </c>
      <c r="T74" s="23">
        <v>41.257879976609495</v>
      </c>
      <c r="W74" s="54" t="s">
        <v>565</v>
      </c>
      <c r="X74" s="63" t="s">
        <v>566</v>
      </c>
      <c r="Y74" s="54" t="s">
        <v>567</v>
      </c>
      <c r="Z74" s="54"/>
      <c r="AA74" s="54" t="s">
        <v>629</v>
      </c>
      <c r="AB74" s="55" t="s">
        <v>80</v>
      </c>
      <c r="AC74" s="55"/>
      <c r="AD74" s="57">
        <v>23.010826999999999</v>
      </c>
      <c r="AE74" s="57">
        <v>20.706177423955999</v>
      </c>
      <c r="AF74" s="57">
        <v>0</v>
      </c>
      <c r="AG74" s="52">
        <f t="shared" si="0"/>
        <v>20.706177423955999</v>
      </c>
      <c r="AH74" s="52">
        <f t="shared" si="1"/>
        <v>20.916012173953568</v>
      </c>
      <c r="AI74" s="58">
        <v>43.926839173953567</v>
      </c>
      <c r="AJ74" s="36"/>
      <c r="AK74" s="57">
        <v>23.124248067262524</v>
      </c>
      <c r="AL74" s="57">
        <v>19.156060950672</v>
      </c>
      <c r="AM74" s="57">
        <v>8.9524576681997634E-2</v>
      </c>
      <c r="AN74" s="57">
        <v>0</v>
      </c>
      <c r="AO74" s="52">
        <f t="shared" si="2"/>
        <v>19.245585527353999</v>
      </c>
      <c r="AP74" s="52">
        <f t="shared" si="3"/>
        <v>19.738233377397261</v>
      </c>
      <c r="AQ74" s="52">
        <v>42.862481444659785</v>
      </c>
    </row>
    <row r="75" spans="3:43" x14ac:dyDescent="0.25">
      <c r="C75" s="21" t="s">
        <v>427</v>
      </c>
      <c r="D75" s="21"/>
      <c r="E75" s="21" t="s">
        <v>80</v>
      </c>
      <c r="F75" s="22">
        <v>331643</v>
      </c>
      <c r="G75" s="23">
        <v>422.02088691755893</v>
      </c>
      <c r="H75" s="23">
        <v>349.14678740612948</v>
      </c>
      <c r="I75" s="23">
        <v>-0.86578941813938481</v>
      </c>
      <c r="J75" s="23">
        <v>348.28099798799013</v>
      </c>
      <c r="K75" s="23">
        <v>424.415824811589</v>
      </c>
      <c r="L75" s="23">
        <v>846.43671172914799</v>
      </c>
      <c r="M75" s="1"/>
      <c r="N75" s="23">
        <v>423.55516715028074</v>
      </c>
      <c r="O75" s="23">
        <v>315.80806089747102</v>
      </c>
      <c r="P75" s="23">
        <v>1.509560055556747</v>
      </c>
      <c r="Q75" s="23">
        <v>-0.86578941813938481</v>
      </c>
      <c r="R75" s="23">
        <v>316.45183153488841</v>
      </c>
      <c r="S75" s="23">
        <v>405.39224548760666</v>
      </c>
      <c r="T75" s="23">
        <v>828.9474126378874</v>
      </c>
      <c r="W75" s="54" t="s">
        <v>581</v>
      </c>
      <c r="X75" s="63" t="s">
        <v>560</v>
      </c>
      <c r="Y75" s="54" t="s">
        <v>555</v>
      </c>
      <c r="Z75" s="54"/>
      <c r="AA75" s="54" t="s">
        <v>630</v>
      </c>
      <c r="AB75" s="55" t="s">
        <v>427</v>
      </c>
      <c r="AC75" s="55"/>
      <c r="AD75" s="57">
        <v>139.960273</v>
      </c>
      <c r="AE75" s="57">
        <v>115.79208801573101</v>
      </c>
      <c r="AF75" s="57">
        <v>-0.28713300000000003</v>
      </c>
      <c r="AG75" s="52">
        <f t="shared" si="0"/>
        <v>115.50495501573101</v>
      </c>
      <c r="AH75" s="52">
        <f t="shared" si="1"/>
        <v>140.75453738798981</v>
      </c>
      <c r="AI75" s="58">
        <v>280.71481038798981</v>
      </c>
      <c r="AJ75" s="36"/>
      <c r="AK75" s="57">
        <v>140.46910629922056</v>
      </c>
      <c r="AL75" s="57">
        <v>104.73553274021999</v>
      </c>
      <c r="AM75" s="57">
        <v>0.50063502550500627</v>
      </c>
      <c r="AN75" s="57">
        <v>-0.28713300000000003</v>
      </c>
      <c r="AO75" s="52">
        <f t="shared" si="2"/>
        <v>104.949034765725</v>
      </c>
      <c r="AP75" s="52">
        <f t="shared" si="3"/>
        <v>134.44550047024634</v>
      </c>
      <c r="AQ75" s="52">
        <v>274.9146067694669</v>
      </c>
    </row>
    <row r="76" spans="3:43" x14ac:dyDescent="0.25">
      <c r="C76" s="21" t="s">
        <v>81</v>
      </c>
      <c r="D76" s="21" t="s">
        <v>103</v>
      </c>
      <c r="E76" s="21" t="s">
        <v>105</v>
      </c>
      <c r="F76" s="22">
        <v>104290</v>
      </c>
      <c r="G76" s="23">
        <v>37.724988014191197</v>
      </c>
      <c r="H76" s="23">
        <v>70.734467194735842</v>
      </c>
      <c r="I76" s="23">
        <v>-0.63419311535142397</v>
      </c>
      <c r="J76" s="23">
        <v>70.10027407938442</v>
      </c>
      <c r="K76" s="23">
        <v>82.71293787564565</v>
      </c>
      <c r="L76" s="23">
        <v>120.43792588983685</v>
      </c>
      <c r="M76" s="1"/>
      <c r="N76" s="23">
        <v>37.829726879372998</v>
      </c>
      <c r="O76" s="23">
        <v>60.966584482452781</v>
      </c>
      <c r="P76" s="23">
        <v>0.30582531496787951</v>
      </c>
      <c r="Q76" s="23">
        <v>-0.63419311535142397</v>
      </c>
      <c r="R76" s="23">
        <v>60.638216682069228</v>
      </c>
      <c r="S76" s="23">
        <v>74.297982124065101</v>
      </c>
      <c r="T76" s="23">
        <v>112.1277090034381</v>
      </c>
      <c r="W76" s="54" t="s">
        <v>553</v>
      </c>
      <c r="X76" s="62" t="s">
        <v>554</v>
      </c>
      <c r="Y76" s="54" t="s">
        <v>555</v>
      </c>
      <c r="Z76" s="54"/>
      <c r="AA76" s="54" t="s">
        <v>631</v>
      </c>
      <c r="AB76" s="55" t="s">
        <v>81</v>
      </c>
      <c r="AC76" s="55"/>
      <c r="AD76" s="57">
        <v>3.934339</v>
      </c>
      <c r="AE76" s="57">
        <v>7.3768975837390007</v>
      </c>
      <c r="AF76" s="57">
        <v>-6.6140000000000004E-2</v>
      </c>
      <c r="AG76" s="52">
        <f t="shared" si="0"/>
        <v>7.3107575837390009</v>
      </c>
      <c r="AH76" s="52">
        <f t="shared" si="1"/>
        <v>8.6261322910510856</v>
      </c>
      <c r="AI76" s="58">
        <v>12.560471291051085</v>
      </c>
      <c r="AJ76" s="36"/>
      <c r="AK76" s="57">
        <v>3.9452622162498101</v>
      </c>
      <c r="AL76" s="57">
        <v>6.3582050956750003</v>
      </c>
      <c r="AM76" s="57">
        <v>3.1894522098000158E-2</v>
      </c>
      <c r="AN76" s="57">
        <v>-6.6140000000000004E-2</v>
      </c>
      <c r="AO76" s="52">
        <f t="shared" si="2"/>
        <v>6.3239596177730002</v>
      </c>
      <c r="AP76" s="52">
        <f t="shared" si="3"/>
        <v>7.7485365557187489</v>
      </c>
      <c r="AQ76" s="52">
        <v>11.693798771968559</v>
      </c>
    </row>
    <row r="77" spans="3:43" x14ac:dyDescent="0.25">
      <c r="C77" s="21" t="s">
        <v>82</v>
      </c>
      <c r="D77" s="21" t="s">
        <v>377</v>
      </c>
      <c r="E77" s="21"/>
      <c r="F77" s="22">
        <v>116135</v>
      </c>
      <c r="G77" s="23">
        <v>58.561406983252247</v>
      </c>
      <c r="H77" s="23">
        <v>42.583353179343</v>
      </c>
      <c r="I77" s="23">
        <v>-1.6744995048865543</v>
      </c>
      <c r="J77" s="23">
        <v>40.908853674456452</v>
      </c>
      <c r="K77" s="23">
        <v>59.081528363925457</v>
      </c>
      <c r="L77" s="23">
        <v>117.6429353471777</v>
      </c>
      <c r="M77" s="1"/>
      <c r="N77" s="23">
        <v>59.098495894624804</v>
      </c>
      <c r="O77" s="23">
        <v>36.918547396779609</v>
      </c>
      <c r="P77" s="23">
        <v>0.18332405976665475</v>
      </c>
      <c r="Q77" s="23">
        <v>-1.6744995048865543</v>
      </c>
      <c r="R77" s="23">
        <v>35.427371951659715</v>
      </c>
      <c r="S77" s="23">
        <v>60.008513310116228</v>
      </c>
      <c r="T77" s="23">
        <v>119.10700920474103</v>
      </c>
      <c r="W77" s="54" t="s">
        <v>553</v>
      </c>
      <c r="X77" s="62" t="s">
        <v>557</v>
      </c>
      <c r="Y77" s="54" t="s">
        <v>555</v>
      </c>
      <c r="Z77" s="54"/>
      <c r="AA77" s="54" t="s">
        <v>632</v>
      </c>
      <c r="AB77" s="55" t="s">
        <v>82</v>
      </c>
      <c r="AC77" s="55"/>
      <c r="AD77" s="57">
        <v>6.8010289999999998</v>
      </c>
      <c r="AE77" s="57">
        <v>4.9454177214829995</v>
      </c>
      <c r="AF77" s="57">
        <v>-0.194468</v>
      </c>
      <c r="AG77" s="52">
        <f t="shared" si="0"/>
        <v>4.7509497214829999</v>
      </c>
      <c r="AH77" s="52">
        <f t="shared" si="1"/>
        <v>6.8614332965444831</v>
      </c>
      <c r="AI77" s="58">
        <v>13.662462296544483</v>
      </c>
      <c r="AJ77" s="36"/>
      <c r="AK77" s="57">
        <v>6.8634038207222519</v>
      </c>
      <c r="AL77" s="57">
        <v>4.2875355019250003</v>
      </c>
      <c r="AM77" s="57">
        <v>2.1290339681000449E-2</v>
      </c>
      <c r="AN77" s="57">
        <v>-0.194468</v>
      </c>
      <c r="AO77" s="52">
        <f t="shared" si="2"/>
        <v>4.1143578416060009</v>
      </c>
      <c r="AP77" s="52">
        <f t="shared" si="3"/>
        <v>6.969088693270348</v>
      </c>
      <c r="AQ77" s="52">
        <v>13.8324925139926</v>
      </c>
    </row>
    <row r="78" spans="3:43" x14ac:dyDescent="0.25">
      <c r="C78" s="21" t="s">
        <v>83</v>
      </c>
      <c r="D78" s="21" t="s">
        <v>61</v>
      </c>
      <c r="E78" s="21" t="s">
        <v>62</v>
      </c>
      <c r="F78" s="22">
        <v>93682</v>
      </c>
      <c r="G78" s="23">
        <v>72.253378450502765</v>
      </c>
      <c r="H78" s="23">
        <v>34.854057127516491</v>
      </c>
      <c r="I78" s="23">
        <v>-1.5640678038470568</v>
      </c>
      <c r="J78" s="23">
        <v>33.289989323669431</v>
      </c>
      <c r="K78" s="23">
        <v>41.788164261214</v>
      </c>
      <c r="L78" s="23">
        <v>114.04154271171677</v>
      </c>
      <c r="M78" s="1"/>
      <c r="N78" s="23">
        <v>72.26892154051508</v>
      </c>
      <c r="O78" s="23">
        <v>30.273603621677591</v>
      </c>
      <c r="P78" s="23">
        <v>0.15069390386626927</v>
      </c>
      <c r="Q78" s="23">
        <v>-1.5640678038470568</v>
      </c>
      <c r="R78" s="23">
        <v>28.860229721696804</v>
      </c>
      <c r="S78" s="23">
        <v>41.855399192821558</v>
      </c>
      <c r="T78" s="23">
        <v>114.12432073333665</v>
      </c>
      <c r="W78" s="54" t="s">
        <v>553</v>
      </c>
      <c r="X78" s="62" t="s">
        <v>560</v>
      </c>
      <c r="Y78" s="54" t="s">
        <v>555</v>
      </c>
      <c r="Z78" s="54"/>
      <c r="AA78" s="54" t="s">
        <v>633</v>
      </c>
      <c r="AB78" s="55" t="s">
        <v>83</v>
      </c>
      <c r="AC78" s="55"/>
      <c r="AD78" s="57">
        <v>6.7688410000000001</v>
      </c>
      <c r="AE78" s="57">
        <v>3.2651977798199998</v>
      </c>
      <c r="AF78" s="57">
        <v>-0.14652499999999999</v>
      </c>
      <c r="AG78" s="52">
        <f t="shared" ref="AG78:AG141" si="4">AE78+AF78</f>
        <v>3.1186727798199998</v>
      </c>
      <c r="AH78" s="52">
        <f t="shared" ref="AH78:AH141" si="5">AI78-AD78</f>
        <v>3.9147988043190498</v>
      </c>
      <c r="AI78" s="58">
        <v>10.68363980431905</v>
      </c>
      <c r="AJ78" s="36"/>
      <c r="AK78" s="57">
        <v>6.7702971077585348</v>
      </c>
      <c r="AL78" s="57">
        <v>2.8360917344860002</v>
      </c>
      <c r="AM78" s="57">
        <v>1.4117306301999838E-2</v>
      </c>
      <c r="AN78" s="57">
        <v>-0.14652499999999999</v>
      </c>
      <c r="AO78" s="52">
        <f t="shared" ref="AO78:AO141" si="6">SUM(AL78:AN78)</f>
        <v>2.7036840407880001</v>
      </c>
      <c r="AP78" s="52">
        <f t="shared" ref="AP78:AP141" si="7">AQ78-AK78</f>
        <v>3.9210975071819094</v>
      </c>
      <c r="AQ78" s="52">
        <v>10.691394614940444</v>
      </c>
    </row>
    <row r="79" spans="3:43" x14ac:dyDescent="0.25">
      <c r="C79" s="21" t="s">
        <v>84</v>
      </c>
      <c r="D79" s="21" t="s">
        <v>194</v>
      </c>
      <c r="E79" s="21" t="s">
        <v>195</v>
      </c>
      <c r="F79" s="22">
        <v>108828</v>
      </c>
      <c r="G79" s="23">
        <v>53.389752637188955</v>
      </c>
      <c r="H79" s="23">
        <v>59.701246476871759</v>
      </c>
      <c r="I79" s="23">
        <v>-0.56278715036571469</v>
      </c>
      <c r="J79" s="23">
        <v>59.138459326506045</v>
      </c>
      <c r="K79" s="23">
        <v>82.079565130414807</v>
      </c>
      <c r="L79" s="23">
        <v>135.46931776760377</v>
      </c>
      <c r="M79" s="1"/>
      <c r="N79" s="23">
        <v>54.135580361496757</v>
      </c>
      <c r="O79" s="23">
        <v>51.61432697576911</v>
      </c>
      <c r="P79" s="23">
        <v>0.25550209919321437</v>
      </c>
      <c r="Q79" s="23">
        <v>-0.56278715036571469</v>
      </c>
      <c r="R79" s="23">
        <v>51.307041924596611</v>
      </c>
      <c r="S79" s="23">
        <v>82.017118092697956</v>
      </c>
      <c r="T79" s="23">
        <v>136.15269845419471</v>
      </c>
      <c r="W79" s="54" t="s">
        <v>553</v>
      </c>
      <c r="X79" s="62" t="s">
        <v>560</v>
      </c>
      <c r="Y79" s="54" t="s">
        <v>555</v>
      </c>
      <c r="Z79" s="54"/>
      <c r="AA79" s="54" t="s">
        <v>634</v>
      </c>
      <c r="AB79" s="55" t="s">
        <v>84</v>
      </c>
      <c r="AC79" s="55"/>
      <c r="AD79" s="57">
        <v>5.8102999999999998</v>
      </c>
      <c r="AE79" s="57">
        <v>6.4971672515850001</v>
      </c>
      <c r="AF79" s="57">
        <v>-6.1247000000000003E-2</v>
      </c>
      <c r="AG79" s="52">
        <f t="shared" si="4"/>
        <v>6.4359202515850003</v>
      </c>
      <c r="AH79" s="52">
        <f t="shared" si="5"/>
        <v>8.9325549140127833</v>
      </c>
      <c r="AI79" s="58">
        <v>14.742854914012783</v>
      </c>
      <c r="AJ79" s="36"/>
      <c r="AK79" s="57">
        <v>5.8914669395809689</v>
      </c>
      <c r="AL79" s="57">
        <v>5.6170839761190008</v>
      </c>
      <c r="AM79" s="57">
        <v>2.7805782450999135E-2</v>
      </c>
      <c r="AN79" s="57">
        <v>-6.1247000000000003E-2</v>
      </c>
      <c r="AO79" s="52">
        <f t="shared" si="6"/>
        <v>5.5836427585699999</v>
      </c>
      <c r="AP79" s="52">
        <f t="shared" si="7"/>
        <v>8.925758927792133</v>
      </c>
      <c r="AQ79" s="52">
        <v>14.817225867373102</v>
      </c>
    </row>
    <row r="80" spans="3:43" x14ac:dyDescent="0.25">
      <c r="C80" s="21" t="s">
        <v>85</v>
      </c>
      <c r="D80" s="21" t="s">
        <v>109</v>
      </c>
      <c r="E80" s="21" t="s">
        <v>110</v>
      </c>
      <c r="F80" s="22">
        <v>48876</v>
      </c>
      <c r="G80" s="23">
        <v>68.666257467877898</v>
      </c>
      <c r="H80" s="23">
        <v>44.537286357496527</v>
      </c>
      <c r="I80" s="23">
        <v>-5.5651035272935599E-2</v>
      </c>
      <c r="J80" s="23">
        <v>44.481635322223582</v>
      </c>
      <c r="K80" s="23">
        <v>58.541885376379675</v>
      </c>
      <c r="L80" s="23">
        <v>127.20814284425758</v>
      </c>
      <c r="M80" s="1"/>
      <c r="N80" s="23">
        <v>69.168282054238162</v>
      </c>
      <c r="O80" s="23">
        <v>38.670738585011051</v>
      </c>
      <c r="P80" s="23">
        <v>0.19256000883869426</v>
      </c>
      <c r="Q80" s="23">
        <v>-5.5651035272935599E-2</v>
      </c>
      <c r="R80" s="23">
        <v>38.807647558576804</v>
      </c>
      <c r="S80" s="23">
        <v>56.690913678572308</v>
      </c>
      <c r="T80" s="23">
        <v>125.85919573281046</v>
      </c>
      <c r="W80" s="54" t="s">
        <v>553</v>
      </c>
      <c r="X80" s="62" t="s">
        <v>554</v>
      </c>
      <c r="Y80" s="54" t="s">
        <v>558</v>
      </c>
      <c r="Z80" s="54"/>
      <c r="AA80" s="54" t="s">
        <v>635</v>
      </c>
      <c r="AB80" s="55" t="s">
        <v>85</v>
      </c>
      <c r="AC80" s="55"/>
      <c r="AD80" s="57">
        <v>3.3561320000000001</v>
      </c>
      <c r="AE80" s="57">
        <v>2.1768044080090001</v>
      </c>
      <c r="AF80" s="57">
        <v>-2.7200000000000002E-3</v>
      </c>
      <c r="AG80" s="52">
        <f t="shared" si="4"/>
        <v>2.174084408009</v>
      </c>
      <c r="AH80" s="52">
        <f t="shared" si="5"/>
        <v>2.861293189655933</v>
      </c>
      <c r="AI80" s="58">
        <v>6.2174251896559332</v>
      </c>
      <c r="AJ80" s="36"/>
      <c r="AK80" s="57">
        <v>3.3806689536829442</v>
      </c>
      <c r="AL80" s="57">
        <v>1.8900710190809999</v>
      </c>
      <c r="AM80" s="57">
        <v>9.4115629920000204E-3</v>
      </c>
      <c r="AN80" s="57">
        <v>-2.7200000000000002E-3</v>
      </c>
      <c r="AO80" s="52">
        <f t="shared" si="6"/>
        <v>1.8967625820729999</v>
      </c>
      <c r="AP80" s="52">
        <f t="shared" si="7"/>
        <v>2.7708250969539003</v>
      </c>
      <c r="AQ80" s="52">
        <v>6.1514940506368445</v>
      </c>
    </row>
    <row r="81" spans="3:43" x14ac:dyDescent="0.25">
      <c r="C81" s="21" t="s">
        <v>86</v>
      </c>
      <c r="D81" s="21"/>
      <c r="E81" s="21"/>
      <c r="F81" s="22">
        <v>8614</v>
      </c>
      <c r="G81" s="23">
        <v>557.24042256791267</v>
      </c>
      <c r="H81" s="23">
        <v>4238.5377565987928</v>
      </c>
      <c r="I81" s="23">
        <v>-1.4421871372184816</v>
      </c>
      <c r="J81" s="23">
        <v>4237.095569461575</v>
      </c>
      <c r="K81" s="23">
        <v>5756.891476622458</v>
      </c>
      <c r="L81" s="23">
        <v>6314.1318991903699</v>
      </c>
      <c r="M81" s="1"/>
      <c r="N81" s="23">
        <v>564.23750947451595</v>
      </c>
      <c r="O81" s="23">
        <v>3737.0812307790802</v>
      </c>
      <c r="P81" s="23">
        <v>18.300507685512095</v>
      </c>
      <c r="Q81" s="23">
        <v>-1.4421871372184816</v>
      </c>
      <c r="R81" s="23">
        <v>3753.9395513273744</v>
      </c>
      <c r="S81" s="23">
        <v>5359.4352563103748</v>
      </c>
      <c r="T81" s="23">
        <v>5923.6727657848905</v>
      </c>
      <c r="W81" s="54" t="s">
        <v>636</v>
      </c>
      <c r="X81" s="63" t="s">
        <v>554</v>
      </c>
      <c r="Y81" s="54" t="s">
        <v>572</v>
      </c>
      <c r="Z81" s="54"/>
      <c r="AA81" s="54" t="s">
        <v>637</v>
      </c>
      <c r="AB81" s="55" t="s">
        <v>86</v>
      </c>
      <c r="AC81" s="56">
        <v>7</v>
      </c>
      <c r="AD81" s="57">
        <v>4.8000689999999997</v>
      </c>
      <c r="AE81" s="57">
        <v>36.510764235342002</v>
      </c>
      <c r="AF81" s="57">
        <v>-1.2423E-2</v>
      </c>
      <c r="AG81" s="52">
        <f t="shared" si="4"/>
        <v>36.498341235342004</v>
      </c>
      <c r="AH81" s="52">
        <f t="shared" si="5"/>
        <v>49.589863179625851</v>
      </c>
      <c r="AI81" s="58">
        <v>54.389932179625852</v>
      </c>
      <c r="AJ81" s="36"/>
      <c r="AK81" s="57">
        <v>4.8603419066134803</v>
      </c>
      <c r="AL81" s="57">
        <v>32.191217721930997</v>
      </c>
      <c r="AM81" s="57">
        <v>0.15764057320300118</v>
      </c>
      <c r="AN81" s="57">
        <v>-1.2423E-2</v>
      </c>
      <c r="AO81" s="52">
        <f t="shared" si="6"/>
        <v>32.336435295134002</v>
      </c>
      <c r="AP81" s="52">
        <f t="shared" si="7"/>
        <v>46.166175297857571</v>
      </c>
      <c r="AQ81" s="52">
        <v>51.026517204471048</v>
      </c>
    </row>
    <row r="82" spans="3:43" x14ac:dyDescent="0.25">
      <c r="C82" s="21" t="s">
        <v>87</v>
      </c>
      <c r="D82" s="21"/>
      <c r="E82" s="21"/>
      <c r="F82" s="22">
        <v>562422</v>
      </c>
      <c r="G82" s="23">
        <v>16.51896440750895</v>
      </c>
      <c r="H82" s="23">
        <v>36.41160827935073</v>
      </c>
      <c r="I82" s="23">
        <v>0</v>
      </c>
      <c r="J82" s="23">
        <v>36.41160827935073</v>
      </c>
      <c r="K82" s="23">
        <v>36.712687523776516</v>
      </c>
      <c r="L82" s="23">
        <v>53.231651931285469</v>
      </c>
      <c r="M82" s="1"/>
      <c r="N82" s="23">
        <v>16.596261872291628</v>
      </c>
      <c r="O82" s="23">
        <v>33.640351597193913</v>
      </c>
      <c r="P82" s="23">
        <v>0.15742808297150462</v>
      </c>
      <c r="Q82" s="23">
        <v>0</v>
      </c>
      <c r="R82" s="23">
        <v>33.797779680165426</v>
      </c>
      <c r="S82" s="23">
        <v>34.342692743913148</v>
      </c>
      <c r="T82" s="23">
        <v>50.938954616204775</v>
      </c>
      <c r="W82" s="54" t="s">
        <v>565</v>
      </c>
      <c r="X82" s="63" t="s">
        <v>566</v>
      </c>
      <c r="Y82" s="54" t="s">
        <v>567</v>
      </c>
      <c r="Z82" s="54"/>
      <c r="AA82" s="54" t="s">
        <v>638</v>
      </c>
      <c r="AB82" s="55" t="s">
        <v>87</v>
      </c>
      <c r="AC82" s="55"/>
      <c r="AD82" s="57">
        <v>9.2906289999999991</v>
      </c>
      <c r="AE82" s="57">
        <v>20.478689551688998</v>
      </c>
      <c r="AF82" s="57">
        <v>0</v>
      </c>
      <c r="AG82" s="52">
        <f t="shared" si="4"/>
        <v>20.478689551688998</v>
      </c>
      <c r="AH82" s="52">
        <f t="shared" si="5"/>
        <v>20.648023142497436</v>
      </c>
      <c r="AI82" s="58">
        <v>29.938652142497435</v>
      </c>
      <c r="AJ82" s="36"/>
      <c r="AK82" s="57">
        <v>9.3341027947380013</v>
      </c>
      <c r="AL82" s="57">
        <v>18.920073825996997</v>
      </c>
      <c r="AM82" s="57">
        <v>8.854101728099957E-2</v>
      </c>
      <c r="AN82" s="57">
        <v>0</v>
      </c>
      <c r="AO82" s="52">
        <f t="shared" si="6"/>
        <v>19.008614843277996</v>
      </c>
      <c r="AP82" s="52">
        <f t="shared" si="7"/>
        <v>19.31508593841712</v>
      </c>
      <c r="AQ82" s="52">
        <v>28.649188733155121</v>
      </c>
    </row>
    <row r="83" spans="3:43" x14ac:dyDescent="0.25">
      <c r="C83" s="21" t="s">
        <v>88</v>
      </c>
      <c r="D83" s="21" t="s">
        <v>135</v>
      </c>
      <c r="E83" s="21" t="s">
        <v>136</v>
      </c>
      <c r="F83" s="22">
        <v>179518</v>
      </c>
      <c r="G83" s="23">
        <v>53.944579373656126</v>
      </c>
      <c r="H83" s="23">
        <v>53.301608610857961</v>
      </c>
      <c r="I83" s="23">
        <v>-0.68278389910761028</v>
      </c>
      <c r="J83" s="23">
        <v>52.618824711750356</v>
      </c>
      <c r="K83" s="23">
        <v>73.802949219960595</v>
      </c>
      <c r="L83" s="23">
        <v>127.74752859361671</v>
      </c>
      <c r="M83" s="1"/>
      <c r="N83" s="23">
        <v>54.217309088269253</v>
      </c>
      <c r="O83" s="23">
        <v>46.179111432758823</v>
      </c>
      <c r="P83" s="23">
        <v>0.22787808540090804</v>
      </c>
      <c r="Q83" s="23">
        <v>-0.68278389910761028</v>
      </c>
      <c r="R83" s="23">
        <v>45.724205619052121</v>
      </c>
      <c r="S83" s="23">
        <v>71.361981518311254</v>
      </c>
      <c r="T83" s="23">
        <v>125.5792906065805</v>
      </c>
      <c r="W83" s="54" t="s">
        <v>553</v>
      </c>
      <c r="X83" s="62" t="s">
        <v>560</v>
      </c>
      <c r="Y83" s="54" t="s">
        <v>555</v>
      </c>
      <c r="Z83" s="54"/>
      <c r="AA83" s="54" t="s">
        <v>639</v>
      </c>
      <c r="AB83" s="55" t="s">
        <v>88</v>
      </c>
      <c r="AC83" s="55"/>
      <c r="AD83" s="57">
        <v>9.6840229999999998</v>
      </c>
      <c r="AE83" s="57">
        <v>9.5685981746040003</v>
      </c>
      <c r="AF83" s="57">
        <v>-0.122572</v>
      </c>
      <c r="AG83" s="52">
        <f t="shared" si="4"/>
        <v>9.4460261746040004</v>
      </c>
      <c r="AH83" s="52">
        <f t="shared" si="5"/>
        <v>13.248957838068886</v>
      </c>
      <c r="AI83" s="58">
        <v>22.932980838068886</v>
      </c>
      <c r="AJ83" s="36"/>
      <c r="AK83" s="57">
        <v>9.7329828929079198</v>
      </c>
      <c r="AL83" s="57">
        <v>8.2899817261859994</v>
      </c>
      <c r="AM83" s="57">
        <v>4.0908218135000209E-2</v>
      </c>
      <c r="AN83" s="57">
        <v>-0.122572</v>
      </c>
      <c r="AO83" s="52">
        <f t="shared" si="6"/>
        <v>8.2083179443209993</v>
      </c>
      <c r="AP83" s="52">
        <f t="shared" si="7"/>
        <v>12.8107601982042</v>
      </c>
      <c r="AQ83" s="52">
        <v>22.54374309111212</v>
      </c>
    </row>
    <row r="84" spans="3:43" x14ac:dyDescent="0.25">
      <c r="C84" s="21" t="s">
        <v>89</v>
      </c>
      <c r="D84" s="21" t="s">
        <v>97</v>
      </c>
      <c r="E84" s="21"/>
      <c r="F84" s="22">
        <v>70771</v>
      </c>
      <c r="G84" s="23">
        <v>50.717991832812878</v>
      </c>
      <c r="H84" s="23">
        <v>77.994272285851551</v>
      </c>
      <c r="I84" s="23">
        <v>-0.92696160856848131</v>
      </c>
      <c r="J84" s="23">
        <v>77.067310677283061</v>
      </c>
      <c r="K84" s="23">
        <v>88.026795317093075</v>
      </c>
      <c r="L84" s="23">
        <v>138.74478714990596</v>
      </c>
      <c r="M84" s="1"/>
      <c r="N84" s="23">
        <v>51.065922926307145</v>
      </c>
      <c r="O84" s="23">
        <v>67.246783921380228</v>
      </c>
      <c r="P84" s="23">
        <v>0.33689541056364736</v>
      </c>
      <c r="Q84" s="23">
        <v>-0.92696160856848131</v>
      </c>
      <c r="R84" s="23">
        <v>66.656717723375394</v>
      </c>
      <c r="S84" s="23">
        <v>81.520197155859265</v>
      </c>
      <c r="T84" s="23">
        <v>132.58612008216639</v>
      </c>
      <c r="W84" s="54" t="s">
        <v>553</v>
      </c>
      <c r="X84" s="62" t="s">
        <v>557</v>
      </c>
      <c r="Y84" s="54" t="s">
        <v>558</v>
      </c>
      <c r="Z84" s="54"/>
      <c r="AA84" s="54" t="s">
        <v>640</v>
      </c>
      <c r="AB84" s="55" t="s">
        <v>89</v>
      </c>
      <c r="AC84" s="55"/>
      <c r="AD84" s="57">
        <v>3.5893630000000001</v>
      </c>
      <c r="AE84" s="57">
        <v>5.5197326439420005</v>
      </c>
      <c r="AF84" s="57">
        <v>-6.5601999999999994E-2</v>
      </c>
      <c r="AG84" s="52">
        <f t="shared" si="4"/>
        <v>5.4541306439420003</v>
      </c>
      <c r="AH84" s="52">
        <f t="shared" si="5"/>
        <v>6.2297443313859944</v>
      </c>
      <c r="AI84" s="58">
        <v>9.8191073313859949</v>
      </c>
      <c r="AJ84" s="36"/>
      <c r="AK84" s="57">
        <v>3.6139864314176826</v>
      </c>
      <c r="AL84" s="57">
        <v>4.7591221449000001</v>
      </c>
      <c r="AM84" s="57">
        <v>2.3842425100999886E-2</v>
      </c>
      <c r="AN84" s="57">
        <v>-6.5601999999999994E-2</v>
      </c>
      <c r="AO84" s="52">
        <f t="shared" si="6"/>
        <v>4.7173625700009998</v>
      </c>
      <c r="AP84" s="52">
        <f t="shared" si="7"/>
        <v>5.7692658729173161</v>
      </c>
      <c r="AQ84" s="52">
        <v>9.3832523043349987</v>
      </c>
    </row>
    <row r="85" spans="3:43" x14ac:dyDescent="0.25">
      <c r="C85" s="21" t="s">
        <v>90</v>
      </c>
      <c r="D85" s="21" t="s">
        <v>243</v>
      </c>
      <c r="E85" s="21"/>
      <c r="F85" s="22">
        <v>63641</v>
      </c>
      <c r="G85" s="23">
        <v>44.822881475778189</v>
      </c>
      <c r="H85" s="23">
        <v>73.179782746688474</v>
      </c>
      <c r="I85" s="23">
        <v>-0.18829056740151792</v>
      </c>
      <c r="J85" s="23">
        <v>72.991492179286936</v>
      </c>
      <c r="K85" s="23">
        <v>108.21417783925897</v>
      </c>
      <c r="L85" s="23">
        <v>153.03705931503714</v>
      </c>
      <c r="M85" s="1"/>
      <c r="N85" s="23">
        <v>45.636288291836173</v>
      </c>
      <c r="O85" s="23">
        <v>63.205833905815439</v>
      </c>
      <c r="P85" s="23">
        <v>0.31413000458823503</v>
      </c>
      <c r="Q85" s="23">
        <v>-0.18829056740151792</v>
      </c>
      <c r="R85" s="23">
        <v>63.331673343002173</v>
      </c>
      <c r="S85" s="23">
        <v>107.79220244941639</v>
      </c>
      <c r="T85" s="23">
        <v>153.42849074125257</v>
      </c>
      <c r="W85" s="54" t="s">
        <v>553</v>
      </c>
      <c r="X85" s="62" t="s">
        <v>554</v>
      </c>
      <c r="Y85" s="54" t="s">
        <v>555</v>
      </c>
      <c r="Z85" s="54"/>
      <c r="AA85" s="54" t="s">
        <v>641</v>
      </c>
      <c r="AB85" s="55" t="s">
        <v>90</v>
      </c>
      <c r="AC85" s="55"/>
      <c r="AD85" s="57">
        <v>2.852573</v>
      </c>
      <c r="AE85" s="57">
        <v>4.6572345537820006</v>
      </c>
      <c r="AF85" s="57">
        <v>-1.1983000000000001E-2</v>
      </c>
      <c r="AG85" s="52">
        <f t="shared" si="4"/>
        <v>4.6452515537820007</v>
      </c>
      <c r="AH85" s="52">
        <f t="shared" si="5"/>
        <v>6.8868584918682796</v>
      </c>
      <c r="AI85" s="58">
        <v>9.7394314918682792</v>
      </c>
      <c r="AJ85" s="36"/>
      <c r="AK85" s="57">
        <v>2.904339023180746</v>
      </c>
      <c r="AL85" s="57">
        <v>4.0224824756000004</v>
      </c>
      <c r="AM85" s="57">
        <v>1.9991547621999867E-2</v>
      </c>
      <c r="AN85" s="57">
        <v>-1.1983000000000001E-2</v>
      </c>
      <c r="AO85" s="52">
        <f t="shared" si="6"/>
        <v>4.0304910232220008</v>
      </c>
      <c r="AP85" s="52">
        <f t="shared" si="7"/>
        <v>6.8600035560833081</v>
      </c>
      <c r="AQ85" s="52">
        <v>9.7643425792640546</v>
      </c>
    </row>
    <row r="86" spans="3:43" x14ac:dyDescent="0.25">
      <c r="C86" s="21" t="s">
        <v>91</v>
      </c>
      <c r="D86" s="21"/>
      <c r="E86" s="21"/>
      <c r="F86" s="22">
        <v>544216</v>
      </c>
      <c r="G86" s="23">
        <v>398.45462830934775</v>
      </c>
      <c r="H86" s="23">
        <v>455.95150654660648</v>
      </c>
      <c r="I86" s="23">
        <v>-3.223413130080703</v>
      </c>
      <c r="J86" s="23">
        <v>452.72809341652578</v>
      </c>
      <c r="K86" s="23">
        <v>535.72023995644668</v>
      </c>
      <c r="L86" s="23">
        <v>934.17486826579454</v>
      </c>
      <c r="M86" s="1"/>
      <c r="N86" s="23">
        <v>403.26973129655403</v>
      </c>
      <c r="O86" s="23">
        <v>409.93027595812509</v>
      </c>
      <c r="P86" s="23">
        <v>1.9480750540778415</v>
      </c>
      <c r="Q86" s="23">
        <v>-3.223413130080703</v>
      </c>
      <c r="R86" s="23">
        <v>408.65493788212217</v>
      </c>
      <c r="S86" s="23">
        <v>506.0227613105431</v>
      </c>
      <c r="T86" s="23">
        <v>909.29249260709707</v>
      </c>
      <c r="W86" s="54" t="s">
        <v>581</v>
      </c>
      <c r="X86" s="63" t="s">
        <v>557</v>
      </c>
      <c r="Y86" s="54" t="s">
        <v>558</v>
      </c>
      <c r="Z86" s="54"/>
      <c r="AA86" s="54" t="s">
        <v>642</v>
      </c>
      <c r="AB86" s="55" t="s">
        <v>91</v>
      </c>
      <c r="AC86" s="55"/>
      <c r="AD86" s="57">
        <v>216.845384</v>
      </c>
      <c r="AE86" s="57">
        <v>248.136105086768</v>
      </c>
      <c r="AF86" s="57">
        <v>-1.7542329999999999</v>
      </c>
      <c r="AG86" s="52">
        <f t="shared" si="4"/>
        <v>246.381872086768</v>
      </c>
      <c r="AH86" s="52">
        <f t="shared" si="5"/>
        <v>291.54752610813762</v>
      </c>
      <c r="AI86" s="58">
        <v>508.39291010813764</v>
      </c>
      <c r="AJ86" s="36"/>
      <c r="AK86" s="57">
        <v>219.46584008728544</v>
      </c>
      <c r="AL86" s="57">
        <v>223.09061506082699</v>
      </c>
      <c r="AM86" s="57">
        <v>1.0601736136300266</v>
      </c>
      <c r="AN86" s="57">
        <v>-1.7542329999999999</v>
      </c>
      <c r="AO86" s="52">
        <f t="shared" si="6"/>
        <v>222.39655567445701</v>
      </c>
      <c r="AP86" s="52">
        <f t="shared" si="7"/>
        <v>275.3856830693785</v>
      </c>
      <c r="AQ86" s="52">
        <v>494.85152315666392</v>
      </c>
    </row>
    <row r="87" spans="3:43" x14ac:dyDescent="0.25">
      <c r="C87" s="21" t="s">
        <v>92</v>
      </c>
      <c r="D87" s="21" t="s">
        <v>146</v>
      </c>
      <c r="E87" s="21"/>
      <c r="F87" s="22">
        <v>83796</v>
      </c>
      <c r="G87" s="23">
        <v>59.253818798033315</v>
      </c>
      <c r="H87" s="23">
        <v>50.39864151605088</v>
      </c>
      <c r="I87" s="23">
        <v>-1.9202825910544656</v>
      </c>
      <c r="J87" s="23">
        <v>48.478358924996421</v>
      </c>
      <c r="K87" s="23">
        <v>70.747049778526872</v>
      </c>
      <c r="L87" s="23">
        <v>130.00086857656018</v>
      </c>
      <c r="M87" s="1"/>
      <c r="N87" s="23">
        <v>59.506014602454506</v>
      </c>
      <c r="O87" s="23">
        <v>43.867667222755259</v>
      </c>
      <c r="P87" s="23">
        <v>0.21192299332903819</v>
      </c>
      <c r="Q87" s="23">
        <v>-1.9202825910544656</v>
      </c>
      <c r="R87" s="23">
        <v>42.159307625029825</v>
      </c>
      <c r="S87" s="23">
        <v>71.733117815501686</v>
      </c>
      <c r="T87" s="23">
        <v>131.2391324179562</v>
      </c>
      <c r="W87" s="54" t="s">
        <v>553</v>
      </c>
      <c r="X87" s="62" t="s">
        <v>557</v>
      </c>
      <c r="Y87" s="54" t="s">
        <v>555</v>
      </c>
      <c r="Z87" s="54"/>
      <c r="AA87" s="54" t="s">
        <v>643</v>
      </c>
      <c r="AB87" s="55" t="s">
        <v>92</v>
      </c>
      <c r="AC87" s="55"/>
      <c r="AD87" s="57">
        <v>4.9652329999999996</v>
      </c>
      <c r="AE87" s="57">
        <v>4.2232045644789995</v>
      </c>
      <c r="AF87" s="57">
        <v>-0.160912</v>
      </c>
      <c r="AG87" s="52">
        <f t="shared" si="4"/>
        <v>4.0622925644789998</v>
      </c>
      <c r="AH87" s="52">
        <f t="shared" si="5"/>
        <v>5.928319783241438</v>
      </c>
      <c r="AI87" s="58">
        <v>10.893552783241438</v>
      </c>
      <c r="AJ87" s="36"/>
      <c r="AK87" s="57">
        <v>4.986365999627278</v>
      </c>
      <c r="AL87" s="57">
        <v>3.6759350425979997</v>
      </c>
      <c r="AM87" s="57">
        <v>1.7758299149000085E-2</v>
      </c>
      <c r="AN87" s="57">
        <v>-0.160912</v>
      </c>
      <c r="AO87" s="52">
        <f t="shared" si="6"/>
        <v>3.5327813417469995</v>
      </c>
      <c r="AP87" s="52">
        <f t="shared" si="7"/>
        <v>6.0109483404677793</v>
      </c>
      <c r="AQ87" s="52">
        <v>10.997314340095057</v>
      </c>
    </row>
    <row r="88" spans="3:43" x14ac:dyDescent="0.25">
      <c r="C88" s="21" t="s">
        <v>93</v>
      </c>
      <c r="D88" s="21"/>
      <c r="E88" s="21" t="s">
        <v>374</v>
      </c>
      <c r="F88" s="22">
        <v>328021</v>
      </c>
      <c r="G88" s="23">
        <v>285.98625697744961</v>
      </c>
      <c r="H88" s="23">
        <v>542.74353950311411</v>
      </c>
      <c r="I88" s="23">
        <v>-3.2955207136128478E-3</v>
      </c>
      <c r="J88" s="23">
        <v>542.74024398240044</v>
      </c>
      <c r="K88" s="23">
        <v>644.19202044427004</v>
      </c>
      <c r="L88" s="23">
        <v>930.1782774217196</v>
      </c>
      <c r="M88" s="1"/>
      <c r="N88" s="23">
        <v>288.05519191439015</v>
      </c>
      <c r="O88" s="23">
        <v>485.44611060520822</v>
      </c>
      <c r="P88" s="23">
        <v>2.3306728100151846</v>
      </c>
      <c r="Q88" s="23">
        <v>-3.2955207136128478E-3</v>
      </c>
      <c r="R88" s="23">
        <v>487.7734878945098</v>
      </c>
      <c r="S88" s="23">
        <v>605.09071166089848</v>
      </c>
      <c r="T88" s="23">
        <v>893.14590357528857</v>
      </c>
      <c r="W88" s="54" t="s">
        <v>575</v>
      </c>
      <c r="X88" s="63" t="s">
        <v>554</v>
      </c>
      <c r="Y88" s="54" t="s">
        <v>572</v>
      </c>
      <c r="Z88" s="54"/>
      <c r="AA88" s="54" t="s">
        <v>644</v>
      </c>
      <c r="AB88" s="55" t="s">
        <v>93</v>
      </c>
      <c r="AC88" s="55"/>
      <c r="AD88" s="57">
        <v>93.809498000000005</v>
      </c>
      <c r="AE88" s="57">
        <v>178.03127857135098</v>
      </c>
      <c r="AF88" s="57">
        <v>-1.0809999999999999E-3</v>
      </c>
      <c r="AG88" s="52">
        <f t="shared" si="4"/>
        <v>178.03019757135098</v>
      </c>
      <c r="AH88" s="52">
        <f t="shared" si="5"/>
        <v>211.30851073814989</v>
      </c>
      <c r="AI88" s="58">
        <v>305.11800873814991</v>
      </c>
      <c r="AJ88" s="36"/>
      <c r="AK88" s="57">
        <v>94.488152106950167</v>
      </c>
      <c r="AL88" s="57">
        <v>159.236518646831</v>
      </c>
      <c r="AM88" s="57">
        <v>0.76450962581399085</v>
      </c>
      <c r="AN88" s="57">
        <v>-1.0809999999999999E-3</v>
      </c>
      <c r="AO88" s="52">
        <f t="shared" si="6"/>
        <v>159.99994727264499</v>
      </c>
      <c r="AP88" s="52">
        <f t="shared" si="7"/>
        <v>198.48246032971957</v>
      </c>
      <c r="AQ88" s="52">
        <v>292.97061243666974</v>
      </c>
    </row>
    <row r="89" spans="3:43" x14ac:dyDescent="0.25">
      <c r="C89" s="21" t="s">
        <v>94</v>
      </c>
      <c r="D89" s="21" t="s">
        <v>240</v>
      </c>
      <c r="E89" s="21" t="s">
        <v>241</v>
      </c>
      <c r="F89" s="22">
        <v>55611</v>
      </c>
      <c r="G89" s="23">
        <v>56.843016669363976</v>
      </c>
      <c r="H89" s="23">
        <v>59.566640497527473</v>
      </c>
      <c r="I89" s="23">
        <v>-1.6103648558738379</v>
      </c>
      <c r="J89" s="23">
        <v>57.956275641653633</v>
      </c>
      <c r="K89" s="23">
        <v>74.289056316745672</v>
      </c>
      <c r="L89" s="23">
        <v>131.13207298610965</v>
      </c>
      <c r="M89" s="1"/>
      <c r="N89" s="23">
        <v>56.999093848237628</v>
      </c>
      <c r="O89" s="23">
        <v>51.749804608422792</v>
      </c>
      <c r="P89" s="23">
        <v>0.25255417023610388</v>
      </c>
      <c r="Q89" s="23">
        <v>-1.6103648558738379</v>
      </c>
      <c r="R89" s="23">
        <v>50.391993922785055</v>
      </c>
      <c r="S89" s="23">
        <v>70.805154631021665</v>
      </c>
      <c r="T89" s="23">
        <v>127.8042484792593</v>
      </c>
      <c r="W89" s="54" t="s">
        <v>553</v>
      </c>
      <c r="X89" s="62" t="s">
        <v>557</v>
      </c>
      <c r="Y89" s="54" t="s">
        <v>558</v>
      </c>
      <c r="Z89" s="54"/>
      <c r="AA89" s="54" t="s">
        <v>645</v>
      </c>
      <c r="AB89" s="55" t="s">
        <v>94</v>
      </c>
      <c r="AC89" s="55"/>
      <c r="AD89" s="57">
        <v>3.1610969999999998</v>
      </c>
      <c r="AE89" s="57">
        <v>3.3125604447080002</v>
      </c>
      <c r="AF89" s="57">
        <v>-8.9553999999999995E-2</v>
      </c>
      <c r="AG89" s="52">
        <f t="shared" si="4"/>
        <v>3.223006444708</v>
      </c>
      <c r="AH89" s="52">
        <f t="shared" si="5"/>
        <v>4.1312887108305434</v>
      </c>
      <c r="AI89" s="58">
        <v>7.2923857108305432</v>
      </c>
      <c r="AJ89" s="36"/>
      <c r="AK89" s="57">
        <v>3.1697766079943426</v>
      </c>
      <c r="AL89" s="57">
        <v>2.877858384079</v>
      </c>
      <c r="AM89" s="57">
        <v>1.4044789960999973E-2</v>
      </c>
      <c r="AN89" s="57">
        <v>-8.9553999999999995E-2</v>
      </c>
      <c r="AO89" s="52">
        <f t="shared" si="6"/>
        <v>2.8023491740399997</v>
      </c>
      <c r="AP89" s="52">
        <f t="shared" si="7"/>
        <v>3.937545454185746</v>
      </c>
      <c r="AQ89" s="52">
        <v>7.1073220621800886</v>
      </c>
    </row>
    <row r="90" spans="3:43" x14ac:dyDescent="0.25">
      <c r="C90" s="21" t="s">
        <v>95</v>
      </c>
      <c r="D90" s="21" t="s">
        <v>377</v>
      </c>
      <c r="E90" s="21"/>
      <c r="F90" s="22">
        <v>110274</v>
      </c>
      <c r="G90" s="23">
        <v>54.147994994286961</v>
      </c>
      <c r="H90" s="23">
        <v>72.872201474391062</v>
      </c>
      <c r="I90" s="23">
        <v>0</v>
      </c>
      <c r="J90" s="23">
        <v>72.872201474391062</v>
      </c>
      <c r="K90" s="23">
        <v>92.705034216424963</v>
      </c>
      <c r="L90" s="23">
        <v>146.85302921071192</v>
      </c>
      <c r="M90" s="1"/>
      <c r="N90" s="23">
        <v>54.698574341162953</v>
      </c>
      <c r="O90" s="23">
        <v>63.016251920770074</v>
      </c>
      <c r="P90" s="23">
        <v>0.31232735091680974</v>
      </c>
      <c r="Q90" s="23">
        <v>0</v>
      </c>
      <c r="R90" s="23">
        <v>63.328579271686891</v>
      </c>
      <c r="S90" s="23">
        <v>84.678977893899841</v>
      </c>
      <c r="T90" s="23">
        <v>139.37755223506278</v>
      </c>
      <c r="W90" s="54" t="s">
        <v>553</v>
      </c>
      <c r="X90" s="62" t="s">
        <v>554</v>
      </c>
      <c r="Y90" s="54" t="s">
        <v>555</v>
      </c>
      <c r="Z90" s="54"/>
      <c r="AA90" s="54" t="s">
        <v>646</v>
      </c>
      <c r="AB90" s="55" t="s">
        <v>95</v>
      </c>
      <c r="AC90" s="55"/>
      <c r="AD90" s="57">
        <v>5.9711160000000003</v>
      </c>
      <c r="AE90" s="57">
        <v>8.0359091453870004</v>
      </c>
      <c r="AF90" s="57">
        <v>0</v>
      </c>
      <c r="AG90" s="52">
        <f t="shared" si="4"/>
        <v>8.0359091453870004</v>
      </c>
      <c r="AH90" s="52">
        <f t="shared" si="5"/>
        <v>10.222954943182048</v>
      </c>
      <c r="AI90" s="58">
        <v>16.194070943182048</v>
      </c>
      <c r="AJ90" s="36"/>
      <c r="AK90" s="57">
        <v>6.0318305868974029</v>
      </c>
      <c r="AL90" s="57">
        <v>6.9490541643109998</v>
      </c>
      <c r="AM90" s="57">
        <v>3.4441586295000277E-2</v>
      </c>
      <c r="AN90" s="57">
        <v>0</v>
      </c>
      <c r="AO90" s="52">
        <f t="shared" si="6"/>
        <v>6.983495750606</v>
      </c>
      <c r="AP90" s="52">
        <f t="shared" si="7"/>
        <v>9.3378896082719116</v>
      </c>
      <c r="AQ90" s="52">
        <v>15.369720195169315</v>
      </c>
    </row>
    <row r="91" spans="3:43" x14ac:dyDescent="0.25">
      <c r="C91" s="21" t="s">
        <v>96</v>
      </c>
      <c r="D91" s="21"/>
      <c r="E91" s="21" t="s">
        <v>401</v>
      </c>
      <c r="F91" s="22">
        <v>371005</v>
      </c>
      <c r="G91" s="23">
        <v>339.78628050834891</v>
      </c>
      <c r="H91" s="23">
        <v>436.41722028814161</v>
      </c>
      <c r="I91" s="23">
        <v>0</v>
      </c>
      <c r="J91" s="23">
        <v>436.41722028814161</v>
      </c>
      <c r="K91" s="23">
        <v>529.81956693653854</v>
      </c>
      <c r="L91" s="23">
        <v>869.60584744488756</v>
      </c>
      <c r="M91" s="1"/>
      <c r="N91" s="23">
        <v>342.53363131402733</v>
      </c>
      <c r="O91" s="23">
        <v>394.68248797210555</v>
      </c>
      <c r="P91" s="23">
        <v>1.8868797510626587</v>
      </c>
      <c r="Q91" s="23">
        <v>0</v>
      </c>
      <c r="R91" s="23">
        <v>396.56936772316823</v>
      </c>
      <c r="S91" s="23">
        <v>505.83901294151161</v>
      </c>
      <c r="T91" s="23">
        <v>848.37264425553894</v>
      </c>
      <c r="W91" s="54" t="s">
        <v>571</v>
      </c>
      <c r="X91" s="63" t="s">
        <v>554</v>
      </c>
      <c r="Y91" s="54" t="s">
        <v>572</v>
      </c>
      <c r="Z91" s="54"/>
      <c r="AA91" s="54" t="s">
        <v>647</v>
      </c>
      <c r="AB91" s="55" t="s">
        <v>96</v>
      </c>
      <c r="AC91" s="55"/>
      <c r="AD91" s="57">
        <v>126.062409</v>
      </c>
      <c r="AE91" s="57">
        <v>161.91297081300198</v>
      </c>
      <c r="AF91" s="57">
        <v>0</v>
      </c>
      <c r="AG91" s="52">
        <f t="shared" si="4"/>
        <v>161.91297081300198</v>
      </c>
      <c r="AH91" s="52">
        <f t="shared" si="5"/>
        <v>196.56570843129049</v>
      </c>
      <c r="AI91" s="58">
        <v>322.62811743129049</v>
      </c>
      <c r="AJ91" s="36"/>
      <c r="AK91" s="57">
        <v>127.08168988566071</v>
      </c>
      <c r="AL91" s="57">
        <v>146.42917645009101</v>
      </c>
      <c r="AM91" s="57">
        <v>0.70004182204300169</v>
      </c>
      <c r="AN91" s="57">
        <v>0</v>
      </c>
      <c r="AO91" s="52">
        <f t="shared" si="6"/>
        <v>147.12921827213401</v>
      </c>
      <c r="AP91" s="52">
        <f t="shared" si="7"/>
        <v>187.66880299636551</v>
      </c>
      <c r="AQ91" s="52">
        <v>314.75049288202621</v>
      </c>
    </row>
    <row r="92" spans="3:43" x14ac:dyDescent="0.25">
      <c r="C92" s="21" t="s">
        <v>97</v>
      </c>
      <c r="D92" s="21"/>
      <c r="E92" s="21"/>
      <c r="F92" s="22">
        <v>501217</v>
      </c>
      <c r="G92" s="23">
        <v>368.7545175043943</v>
      </c>
      <c r="H92" s="23">
        <v>393.00518655342898</v>
      </c>
      <c r="I92" s="23">
        <v>0</v>
      </c>
      <c r="J92" s="23">
        <v>393.00518655342898</v>
      </c>
      <c r="K92" s="23">
        <v>446.13453249681197</v>
      </c>
      <c r="L92" s="23">
        <v>814.88905000120621</v>
      </c>
      <c r="M92" s="1"/>
      <c r="N92" s="23">
        <v>371.07587341248251</v>
      </c>
      <c r="O92" s="23">
        <v>358.92237944233335</v>
      </c>
      <c r="P92" s="23">
        <v>1.6759470603311541</v>
      </c>
      <c r="Q92" s="23">
        <v>0</v>
      </c>
      <c r="R92" s="23">
        <v>360.59832650266452</v>
      </c>
      <c r="S92" s="23">
        <v>425.84542679953722</v>
      </c>
      <c r="T92" s="23">
        <v>796.92130021201967</v>
      </c>
      <c r="W92" s="54" t="s">
        <v>608</v>
      </c>
      <c r="X92" s="63" t="s">
        <v>557</v>
      </c>
      <c r="Y92" s="54" t="s">
        <v>558</v>
      </c>
      <c r="Z92" s="54"/>
      <c r="AA92" s="54" t="s">
        <v>648</v>
      </c>
      <c r="AB92" s="55" t="s">
        <v>97</v>
      </c>
      <c r="AC92" s="55"/>
      <c r="AD92" s="57">
        <v>184.826033</v>
      </c>
      <c r="AE92" s="57">
        <v>196.98088058875001</v>
      </c>
      <c r="AF92" s="57">
        <v>0</v>
      </c>
      <c r="AG92" s="52">
        <f t="shared" si="4"/>
        <v>196.98088058875001</v>
      </c>
      <c r="AH92" s="52">
        <f t="shared" si="5"/>
        <v>223.61021197445461</v>
      </c>
      <c r="AI92" s="58">
        <v>408.43624497445461</v>
      </c>
      <c r="AJ92" s="36"/>
      <c r="AK92" s="57">
        <v>185.98953604418423</v>
      </c>
      <c r="AL92" s="57">
        <v>179.897998256948</v>
      </c>
      <c r="AM92" s="57">
        <v>0.84001315773800012</v>
      </c>
      <c r="AN92" s="57">
        <v>0</v>
      </c>
      <c r="AO92" s="52">
        <f t="shared" si="6"/>
        <v>180.73801141468601</v>
      </c>
      <c r="AP92" s="52">
        <f t="shared" si="7"/>
        <v>213.44096728418364</v>
      </c>
      <c r="AQ92" s="52">
        <v>399.43050332836788</v>
      </c>
    </row>
    <row r="93" spans="3:43" x14ac:dyDescent="0.25">
      <c r="C93" s="21" t="s">
        <v>98</v>
      </c>
      <c r="D93" s="21" t="s">
        <v>170</v>
      </c>
      <c r="E93" s="21"/>
      <c r="F93" s="22">
        <v>146981</v>
      </c>
      <c r="G93" s="23">
        <v>62.90006191276423</v>
      </c>
      <c r="H93" s="23">
        <v>44.887352961988285</v>
      </c>
      <c r="I93" s="23">
        <v>-0.41344799667984294</v>
      </c>
      <c r="J93" s="23">
        <v>44.473904965308449</v>
      </c>
      <c r="K93" s="23">
        <v>61.424594918145552</v>
      </c>
      <c r="L93" s="23">
        <v>124.3246568309098</v>
      </c>
      <c r="M93" s="1"/>
      <c r="N93" s="23">
        <v>63.27589961223142</v>
      </c>
      <c r="O93" s="23">
        <v>38.805331784128562</v>
      </c>
      <c r="P93" s="23">
        <v>0.19407354578482747</v>
      </c>
      <c r="Q93" s="23">
        <v>-0.41344799667984294</v>
      </c>
      <c r="R93" s="23">
        <v>38.585957333233551</v>
      </c>
      <c r="S93" s="23">
        <v>60.841523226095504</v>
      </c>
      <c r="T93" s="23">
        <v>124.11742283832695</v>
      </c>
      <c r="W93" s="54" t="s">
        <v>553</v>
      </c>
      <c r="X93" s="62" t="s">
        <v>560</v>
      </c>
      <c r="Y93" s="54" t="s">
        <v>572</v>
      </c>
      <c r="Z93" s="54"/>
      <c r="AA93" s="54" t="s">
        <v>649</v>
      </c>
      <c r="AB93" s="55" t="s">
        <v>98</v>
      </c>
      <c r="AC93" s="55"/>
      <c r="AD93" s="57">
        <v>9.2451139999999992</v>
      </c>
      <c r="AE93" s="57">
        <v>6.597588025706</v>
      </c>
      <c r="AF93" s="57">
        <v>-6.0768999999999997E-2</v>
      </c>
      <c r="AG93" s="52">
        <f t="shared" si="4"/>
        <v>6.5368190257060004</v>
      </c>
      <c r="AH93" s="52">
        <f t="shared" si="5"/>
        <v>9.0282483856639519</v>
      </c>
      <c r="AI93" s="58">
        <v>18.273362385663951</v>
      </c>
      <c r="AJ93" s="36"/>
      <c r="AK93" s="57">
        <v>9.3003550009053875</v>
      </c>
      <c r="AL93" s="57">
        <v>5.7036464709630001</v>
      </c>
      <c r="AM93" s="57">
        <v>2.8525123832999728E-2</v>
      </c>
      <c r="AN93" s="57">
        <v>-6.0768999999999997E-2</v>
      </c>
      <c r="AO93" s="52">
        <f t="shared" si="6"/>
        <v>5.6714025947960005</v>
      </c>
      <c r="AP93" s="52">
        <f t="shared" si="7"/>
        <v>8.9425479252947433</v>
      </c>
      <c r="AQ93" s="52">
        <v>18.242902926200131</v>
      </c>
    </row>
    <row r="94" spans="3:43" x14ac:dyDescent="0.25">
      <c r="C94" s="21" t="s">
        <v>99</v>
      </c>
      <c r="D94" s="21"/>
      <c r="E94" s="21" t="s">
        <v>114</v>
      </c>
      <c r="F94" s="22">
        <v>106565</v>
      </c>
      <c r="G94" s="23">
        <v>338.40265565617227</v>
      </c>
      <c r="H94" s="23">
        <v>470.04669307485563</v>
      </c>
      <c r="I94" s="23">
        <v>-0.11669872847557827</v>
      </c>
      <c r="J94" s="23">
        <v>469.92999434638011</v>
      </c>
      <c r="K94" s="23">
        <v>576.75681993894045</v>
      </c>
      <c r="L94" s="23">
        <v>915.15947559511267</v>
      </c>
      <c r="M94" s="1"/>
      <c r="N94" s="23">
        <v>338.57569851526961</v>
      </c>
      <c r="O94" s="23">
        <v>423.44737357036558</v>
      </c>
      <c r="P94" s="23">
        <v>2.0322790806268207</v>
      </c>
      <c r="Q94" s="23">
        <v>-0.11669872847557827</v>
      </c>
      <c r="R94" s="23">
        <v>425.36295392251674</v>
      </c>
      <c r="S94" s="23">
        <v>544.92321985842875</v>
      </c>
      <c r="T94" s="23">
        <v>883.49891837369842</v>
      </c>
      <c r="W94" s="54" t="s">
        <v>581</v>
      </c>
      <c r="X94" s="63" t="s">
        <v>554</v>
      </c>
      <c r="Y94" s="54" t="s">
        <v>572</v>
      </c>
      <c r="Z94" s="54"/>
      <c r="AA94" s="54" t="s">
        <v>650</v>
      </c>
      <c r="AB94" s="55" t="s">
        <v>99</v>
      </c>
      <c r="AC94" s="55"/>
      <c r="AD94" s="57">
        <v>36.061878999999998</v>
      </c>
      <c r="AE94" s="57">
        <v>50.090525847521995</v>
      </c>
      <c r="AF94" s="57">
        <v>-1.2435999999999999E-2</v>
      </c>
      <c r="AG94" s="52">
        <f t="shared" si="4"/>
        <v>50.078089847521994</v>
      </c>
      <c r="AH94" s="52">
        <f t="shared" si="5"/>
        <v>61.462090516793189</v>
      </c>
      <c r="AI94" s="58">
        <v>97.523969516793187</v>
      </c>
      <c r="AJ94" s="36"/>
      <c r="AK94" s="57">
        <v>36.080319312279705</v>
      </c>
      <c r="AL94" s="57">
        <v>45.124669364526007</v>
      </c>
      <c r="AM94" s="57">
        <v>0.21656982022699714</v>
      </c>
      <c r="AN94" s="57">
        <v>-1.2435999999999999E-2</v>
      </c>
      <c r="AO94" s="52">
        <f t="shared" si="6"/>
        <v>45.328803184752999</v>
      </c>
      <c r="AP94" s="52">
        <f t="shared" si="7"/>
        <v>58.069742924213465</v>
      </c>
      <c r="AQ94" s="52">
        <v>94.15006223649317</v>
      </c>
    </row>
    <row r="95" spans="3:43" x14ac:dyDescent="0.25">
      <c r="C95" s="21" t="s">
        <v>100</v>
      </c>
      <c r="D95" s="21" t="s">
        <v>185</v>
      </c>
      <c r="E95" s="21" t="s">
        <v>186</v>
      </c>
      <c r="F95" s="22">
        <v>99955</v>
      </c>
      <c r="G95" s="23">
        <v>51.329508278725427</v>
      </c>
      <c r="H95" s="23">
        <v>59.994248542754242</v>
      </c>
      <c r="I95" s="23">
        <v>-1.0953028862988345</v>
      </c>
      <c r="J95" s="23">
        <v>58.89894565645541</v>
      </c>
      <c r="K95" s="23">
        <v>78.849191557503858</v>
      </c>
      <c r="L95" s="23">
        <v>130.17869983622927</v>
      </c>
      <c r="M95" s="1"/>
      <c r="N95" s="23">
        <v>51.850150409436132</v>
      </c>
      <c r="O95" s="23">
        <v>51.90597074031313</v>
      </c>
      <c r="P95" s="23">
        <v>0.25688762547146671</v>
      </c>
      <c r="Q95" s="23">
        <v>-1.0953028862988345</v>
      </c>
      <c r="R95" s="23">
        <v>51.067555479485762</v>
      </c>
      <c r="S95" s="23">
        <v>77.190845511483502</v>
      </c>
      <c r="T95" s="23">
        <v>129.04099592091961</v>
      </c>
      <c r="W95" s="54" t="s">
        <v>553</v>
      </c>
      <c r="X95" s="62" t="s">
        <v>554</v>
      </c>
      <c r="Y95" s="54" t="s">
        <v>555</v>
      </c>
      <c r="Z95" s="54"/>
      <c r="AA95" s="54" t="s">
        <v>651</v>
      </c>
      <c r="AB95" s="55" t="s">
        <v>100</v>
      </c>
      <c r="AC95" s="55"/>
      <c r="AD95" s="57">
        <v>5.1306409999999998</v>
      </c>
      <c r="AE95" s="57">
        <v>5.9967251130910002</v>
      </c>
      <c r="AF95" s="57">
        <v>-0.10948099999999999</v>
      </c>
      <c r="AG95" s="52">
        <f t="shared" si="4"/>
        <v>5.8872441130910005</v>
      </c>
      <c r="AH95" s="52">
        <f t="shared" si="5"/>
        <v>7.8813709421302987</v>
      </c>
      <c r="AI95" s="58">
        <v>13.012011942130298</v>
      </c>
      <c r="AJ95" s="36"/>
      <c r="AK95" s="57">
        <v>5.1826817841751884</v>
      </c>
      <c r="AL95" s="57">
        <v>5.1882613053479991</v>
      </c>
      <c r="AM95" s="57">
        <v>2.5677202604000457E-2</v>
      </c>
      <c r="AN95" s="57">
        <v>-0.10948099999999999</v>
      </c>
      <c r="AO95" s="52">
        <f t="shared" si="6"/>
        <v>5.1044575079519996</v>
      </c>
      <c r="AP95" s="52">
        <f t="shared" si="7"/>
        <v>7.7156109631003327</v>
      </c>
      <c r="AQ95" s="52">
        <v>12.898292747275521</v>
      </c>
    </row>
    <row r="96" spans="3:43" x14ac:dyDescent="0.25">
      <c r="C96" s="21" t="s">
        <v>101</v>
      </c>
      <c r="D96" s="21" t="s">
        <v>243</v>
      </c>
      <c r="E96" s="21"/>
      <c r="F96" s="22">
        <v>79175</v>
      </c>
      <c r="G96" s="23">
        <v>46.513874960530465</v>
      </c>
      <c r="H96" s="23">
        <v>58.77472943592042</v>
      </c>
      <c r="I96" s="23">
        <v>-1.5423681717713926</v>
      </c>
      <c r="J96" s="23">
        <v>57.232361264149027</v>
      </c>
      <c r="K96" s="23">
        <v>70.348313369860364</v>
      </c>
      <c r="L96" s="23">
        <v>116.86218833039082</v>
      </c>
      <c r="M96" s="1"/>
      <c r="N96" s="23">
        <v>46.430957764578118</v>
      </c>
      <c r="O96" s="23">
        <v>50.741217066586671</v>
      </c>
      <c r="P96" s="23">
        <v>0.25289608621408732</v>
      </c>
      <c r="Q96" s="23">
        <v>-1.5423681717713926</v>
      </c>
      <c r="R96" s="23">
        <v>49.451744981029364</v>
      </c>
      <c r="S96" s="23">
        <v>64.498854504189509</v>
      </c>
      <c r="T96" s="23">
        <v>110.92981226876762</v>
      </c>
      <c r="W96" s="54" t="s">
        <v>553</v>
      </c>
      <c r="X96" s="62" t="s">
        <v>557</v>
      </c>
      <c r="Y96" s="54" t="s">
        <v>555</v>
      </c>
      <c r="Z96" s="54"/>
      <c r="AA96" s="54" t="s">
        <v>652</v>
      </c>
      <c r="AB96" s="55" t="s">
        <v>101</v>
      </c>
      <c r="AC96" s="55"/>
      <c r="AD96" s="57">
        <v>3.6827360499999999</v>
      </c>
      <c r="AE96" s="57">
        <v>4.6534892030889994</v>
      </c>
      <c r="AF96" s="57">
        <v>-0.122117</v>
      </c>
      <c r="AG96" s="52">
        <f t="shared" si="4"/>
        <v>4.5313722030889991</v>
      </c>
      <c r="AH96" s="52">
        <f t="shared" si="5"/>
        <v>5.5698277110586938</v>
      </c>
      <c r="AI96" s="58">
        <v>9.2525637610586937</v>
      </c>
      <c r="AJ96" s="36"/>
      <c r="AK96" s="57">
        <v>3.6761710810104722</v>
      </c>
      <c r="AL96" s="57">
        <v>4.0174358612469998</v>
      </c>
      <c r="AM96" s="57">
        <v>2.0023047626000365E-2</v>
      </c>
      <c r="AN96" s="57">
        <v>-0.122117</v>
      </c>
      <c r="AO96" s="52">
        <f t="shared" si="6"/>
        <v>3.9153419088730002</v>
      </c>
      <c r="AP96" s="52">
        <f t="shared" si="7"/>
        <v>5.1066968053692046</v>
      </c>
      <c r="AQ96" s="52">
        <v>8.7828678863796767</v>
      </c>
    </row>
    <row r="97" spans="3:43" x14ac:dyDescent="0.25">
      <c r="C97" s="21" t="s">
        <v>102</v>
      </c>
      <c r="D97" s="21"/>
      <c r="E97" s="21" t="s">
        <v>105</v>
      </c>
      <c r="F97" s="22">
        <v>254569</v>
      </c>
      <c r="G97" s="23">
        <v>277.07771566844355</v>
      </c>
      <c r="H97" s="23">
        <v>495.80943150759134</v>
      </c>
      <c r="I97" s="23">
        <v>0</v>
      </c>
      <c r="J97" s="23">
        <v>495.80943150759134</v>
      </c>
      <c r="K97" s="23">
        <v>589.1452691126218</v>
      </c>
      <c r="L97" s="23">
        <v>866.22298478106541</v>
      </c>
      <c r="M97" s="1"/>
      <c r="N97" s="23">
        <v>278.96545845993938</v>
      </c>
      <c r="O97" s="23">
        <v>445.79650258852411</v>
      </c>
      <c r="P97" s="23">
        <v>2.1436660452568583</v>
      </c>
      <c r="Q97" s="23">
        <v>0</v>
      </c>
      <c r="R97" s="23">
        <v>447.94016863378096</v>
      </c>
      <c r="S97" s="23">
        <v>555.49834599290568</v>
      </c>
      <c r="T97" s="23">
        <v>834.46380445284512</v>
      </c>
      <c r="W97" s="54" t="s">
        <v>581</v>
      </c>
      <c r="X97" s="63" t="s">
        <v>554</v>
      </c>
      <c r="Y97" s="54" t="s">
        <v>572</v>
      </c>
      <c r="Z97" s="54"/>
      <c r="AA97" s="54" t="s">
        <v>653</v>
      </c>
      <c r="AB97" s="55" t="s">
        <v>102</v>
      </c>
      <c r="AC97" s="55"/>
      <c r="AD97" s="57">
        <v>70.535397000000003</v>
      </c>
      <c r="AE97" s="57">
        <v>126.21771116945601</v>
      </c>
      <c r="AF97" s="57">
        <v>0</v>
      </c>
      <c r="AG97" s="52">
        <f t="shared" si="4"/>
        <v>126.21771116945601</v>
      </c>
      <c r="AH97" s="52">
        <f t="shared" si="5"/>
        <v>149.97812201273103</v>
      </c>
      <c r="AI97" s="58">
        <v>220.51351901273105</v>
      </c>
      <c r="AJ97" s="36"/>
      <c r="AK97" s="57">
        <v>71.015957794688305</v>
      </c>
      <c r="AL97" s="57">
        <v>113.485969867458</v>
      </c>
      <c r="AM97" s="57">
        <v>0.54571092147499323</v>
      </c>
      <c r="AN97" s="57">
        <v>0</v>
      </c>
      <c r="AO97" s="52">
        <f t="shared" si="6"/>
        <v>114.03168078893299</v>
      </c>
      <c r="AP97" s="52">
        <f t="shared" si="7"/>
        <v>141.412658441068</v>
      </c>
      <c r="AQ97" s="52">
        <v>212.42861623575632</v>
      </c>
    </row>
    <row r="98" spans="3:43" x14ac:dyDescent="0.25">
      <c r="C98" s="21" t="s">
        <v>103</v>
      </c>
      <c r="D98" s="21"/>
      <c r="E98" s="21"/>
      <c r="F98" s="22">
        <v>778998</v>
      </c>
      <c r="G98" s="23">
        <v>315.49201024906353</v>
      </c>
      <c r="H98" s="23">
        <v>320.4572243655324</v>
      </c>
      <c r="I98" s="23">
        <v>0</v>
      </c>
      <c r="J98" s="23">
        <v>320.4572243655324</v>
      </c>
      <c r="K98" s="23">
        <v>387.86508530257782</v>
      </c>
      <c r="L98" s="23">
        <v>703.35709555164146</v>
      </c>
      <c r="M98" s="1"/>
      <c r="N98" s="23">
        <v>317.27230570894704</v>
      </c>
      <c r="O98" s="23">
        <v>291.04315622539849</v>
      </c>
      <c r="P98" s="23">
        <v>1.3699114798972405</v>
      </c>
      <c r="Q98" s="23">
        <v>0</v>
      </c>
      <c r="R98" s="23">
        <v>292.41306770529576</v>
      </c>
      <c r="S98" s="23">
        <v>369.2634666649584</v>
      </c>
      <c r="T98" s="23">
        <v>686.5357723739055</v>
      </c>
      <c r="W98" s="54" t="s">
        <v>608</v>
      </c>
      <c r="X98" s="63" t="s">
        <v>560</v>
      </c>
      <c r="Y98" s="54" t="s">
        <v>555</v>
      </c>
      <c r="Z98" s="54"/>
      <c r="AA98" s="54" t="s">
        <v>654</v>
      </c>
      <c r="AB98" s="55" t="s">
        <v>103</v>
      </c>
      <c r="AC98" s="55"/>
      <c r="AD98" s="57">
        <v>245.76764499999999</v>
      </c>
      <c r="AE98" s="57">
        <v>249.63553686630101</v>
      </c>
      <c r="AF98" s="57">
        <v>0</v>
      </c>
      <c r="AG98" s="52">
        <f t="shared" si="4"/>
        <v>249.63553686630101</v>
      </c>
      <c r="AH98" s="52">
        <f t="shared" si="5"/>
        <v>302.1461257205375</v>
      </c>
      <c r="AI98" s="58">
        <v>547.91377072053751</v>
      </c>
      <c r="AJ98" s="36"/>
      <c r="AK98" s="57">
        <v>247.15449160265834</v>
      </c>
      <c r="AL98" s="57">
        <v>226.72203661327299</v>
      </c>
      <c r="AM98" s="57">
        <v>1.0671583030169904</v>
      </c>
      <c r="AN98" s="57">
        <v>0</v>
      </c>
      <c r="AO98" s="52">
        <f t="shared" si="6"/>
        <v>227.78919491628997</v>
      </c>
      <c r="AP98" s="52">
        <f t="shared" si="7"/>
        <v>287.65550200506925</v>
      </c>
      <c r="AQ98" s="52">
        <v>534.80999360772762</v>
      </c>
    </row>
    <row r="99" spans="3:43" x14ac:dyDescent="0.25">
      <c r="C99" s="21" t="s">
        <v>104</v>
      </c>
      <c r="D99" s="21" t="s">
        <v>103</v>
      </c>
      <c r="E99" s="21" t="s">
        <v>105</v>
      </c>
      <c r="F99" s="22">
        <v>71315</v>
      </c>
      <c r="G99" s="23">
        <v>73.60127602888592</v>
      </c>
      <c r="H99" s="23">
        <v>52.697608656650075</v>
      </c>
      <c r="I99" s="23">
        <v>-1.3394236836570146</v>
      </c>
      <c r="J99" s="23">
        <v>51.358184972993058</v>
      </c>
      <c r="K99" s="23">
        <v>64.08094092530709</v>
      </c>
      <c r="L99" s="23">
        <v>137.68221695419302</v>
      </c>
      <c r="M99" s="1"/>
      <c r="N99" s="23">
        <v>73.826543233304335</v>
      </c>
      <c r="O99" s="23">
        <v>46.067447633443173</v>
      </c>
      <c r="P99" s="23">
        <v>0.22207197178713992</v>
      </c>
      <c r="Q99" s="23">
        <v>-1.3394236836570146</v>
      </c>
      <c r="R99" s="23">
        <v>44.9500959215733</v>
      </c>
      <c r="S99" s="23">
        <v>60.575815979313305</v>
      </c>
      <c r="T99" s="23">
        <v>134.40235921261765</v>
      </c>
      <c r="W99" s="54" t="s">
        <v>553</v>
      </c>
      <c r="X99" s="62" t="s">
        <v>557</v>
      </c>
      <c r="Y99" s="54" t="s">
        <v>555</v>
      </c>
      <c r="Z99" s="54"/>
      <c r="AA99" s="54" t="s">
        <v>655</v>
      </c>
      <c r="AB99" s="55" t="s">
        <v>104</v>
      </c>
      <c r="AC99" s="55"/>
      <c r="AD99" s="57">
        <v>5.248875</v>
      </c>
      <c r="AE99" s="57">
        <v>3.7581299613490002</v>
      </c>
      <c r="AF99" s="57">
        <v>-9.5520999999999995E-2</v>
      </c>
      <c r="AG99" s="52">
        <f t="shared" si="4"/>
        <v>3.662608961349</v>
      </c>
      <c r="AH99" s="52">
        <f t="shared" si="5"/>
        <v>4.5699323020882758</v>
      </c>
      <c r="AI99" s="58">
        <v>9.8188073020882758</v>
      </c>
      <c r="AJ99" s="36"/>
      <c r="AK99" s="57">
        <v>5.2649399306830986</v>
      </c>
      <c r="AL99" s="57">
        <v>3.2853000279789999</v>
      </c>
      <c r="AM99" s="57">
        <v>1.5837062667999884E-2</v>
      </c>
      <c r="AN99" s="57">
        <v>-9.5520999999999995E-2</v>
      </c>
      <c r="AO99" s="52">
        <f t="shared" si="6"/>
        <v>3.2056160906469997</v>
      </c>
      <c r="AP99" s="52">
        <f t="shared" si="7"/>
        <v>4.3199643165647288</v>
      </c>
      <c r="AQ99" s="52">
        <v>9.5849042472478274</v>
      </c>
    </row>
    <row r="100" spans="3:43" x14ac:dyDescent="0.25">
      <c r="C100" s="21" t="s">
        <v>105</v>
      </c>
      <c r="D100" s="21"/>
      <c r="E100" s="21"/>
      <c r="F100" s="22">
        <v>1033567</v>
      </c>
      <c r="G100" s="23">
        <v>18.830699896571772</v>
      </c>
      <c r="H100" s="23">
        <v>19.222102037920134</v>
      </c>
      <c r="I100" s="23">
        <v>0</v>
      </c>
      <c r="J100" s="23">
        <v>19.222102037920134</v>
      </c>
      <c r="K100" s="23">
        <v>19.433646618492954</v>
      </c>
      <c r="L100" s="23">
        <v>38.26434651506473</v>
      </c>
      <c r="M100" s="1"/>
      <c r="N100" s="23">
        <v>18.941718838324267</v>
      </c>
      <c r="O100" s="23">
        <v>17.796573568671405</v>
      </c>
      <c r="P100" s="23">
        <v>8.2171939899399554E-2</v>
      </c>
      <c r="Q100" s="23">
        <v>0</v>
      </c>
      <c r="R100" s="23">
        <v>17.878745508570805</v>
      </c>
      <c r="S100" s="23">
        <v>18.329072215314866</v>
      </c>
      <c r="T100" s="23">
        <v>37.27079105363913</v>
      </c>
      <c r="W100" s="54" t="s">
        <v>565</v>
      </c>
      <c r="X100" s="63" t="s">
        <v>566</v>
      </c>
      <c r="Y100" s="54" t="s">
        <v>567</v>
      </c>
      <c r="Z100" s="54"/>
      <c r="AA100" s="54" t="s">
        <v>656</v>
      </c>
      <c r="AB100" s="55" t="s">
        <v>105</v>
      </c>
      <c r="AC100" s="55"/>
      <c r="AD100" s="57">
        <v>19.462789999999998</v>
      </c>
      <c r="AE100" s="57">
        <v>19.867330337026999</v>
      </c>
      <c r="AF100" s="57">
        <v>0</v>
      </c>
      <c r="AG100" s="52">
        <f t="shared" si="4"/>
        <v>19.867330337026999</v>
      </c>
      <c r="AH100" s="52">
        <f t="shared" si="5"/>
        <v>20.085975834535908</v>
      </c>
      <c r="AI100" s="58">
        <v>39.548765834535907</v>
      </c>
      <c r="AJ100" s="36"/>
      <c r="AK100" s="57">
        <v>19.577535514570297</v>
      </c>
      <c r="AL100" s="57">
        <v>18.393951153650999</v>
      </c>
      <c r="AM100" s="57">
        <v>8.4930205406002698E-2</v>
      </c>
      <c r="AN100" s="57">
        <v>0</v>
      </c>
      <c r="AO100" s="52">
        <f t="shared" si="6"/>
        <v>18.478881359057002</v>
      </c>
      <c r="AP100" s="52">
        <f t="shared" si="7"/>
        <v>18.944324182366341</v>
      </c>
      <c r="AQ100" s="52">
        <v>38.521859696936637</v>
      </c>
    </row>
    <row r="101" spans="3:43" x14ac:dyDescent="0.25">
      <c r="C101" s="21" t="s">
        <v>106</v>
      </c>
      <c r="D101" s="21"/>
      <c r="E101" s="21"/>
      <c r="F101" s="22">
        <v>757868</v>
      </c>
      <c r="G101" s="23">
        <v>388.34589796640046</v>
      </c>
      <c r="H101" s="23">
        <v>301.51673653395579</v>
      </c>
      <c r="I101" s="23">
        <v>0</v>
      </c>
      <c r="J101" s="23">
        <v>301.51673653395579</v>
      </c>
      <c r="K101" s="23">
        <v>352.93057804364605</v>
      </c>
      <c r="L101" s="23">
        <v>741.27647601004651</v>
      </c>
      <c r="M101" s="1"/>
      <c r="N101" s="23">
        <v>391.33268714628656</v>
      </c>
      <c r="O101" s="23">
        <v>273.92488803398612</v>
      </c>
      <c r="P101" s="23">
        <v>1.2805644071447893</v>
      </c>
      <c r="Q101" s="23">
        <v>0</v>
      </c>
      <c r="R101" s="23">
        <v>275.20545244113089</v>
      </c>
      <c r="S101" s="23">
        <v>338.00485298475934</v>
      </c>
      <c r="T101" s="23">
        <v>729.3375401310459</v>
      </c>
      <c r="W101" s="54" t="s">
        <v>608</v>
      </c>
      <c r="X101" s="63" t="s">
        <v>557</v>
      </c>
      <c r="Y101" s="54" t="s">
        <v>558</v>
      </c>
      <c r="Z101" s="54"/>
      <c r="AA101" s="54" t="s">
        <v>657</v>
      </c>
      <c r="AB101" s="55" t="s">
        <v>106</v>
      </c>
      <c r="AC101" s="55"/>
      <c r="AD101" s="57">
        <v>294.31492900000001</v>
      </c>
      <c r="AE101" s="57">
        <v>228.50988608351599</v>
      </c>
      <c r="AF101" s="57">
        <v>0</v>
      </c>
      <c r="AG101" s="52">
        <f t="shared" si="4"/>
        <v>228.50988608351599</v>
      </c>
      <c r="AH101" s="52">
        <f t="shared" si="5"/>
        <v>267.47479132078195</v>
      </c>
      <c r="AI101" s="58">
        <v>561.78972032078195</v>
      </c>
      <c r="AJ101" s="36"/>
      <c r="AK101" s="57">
        <v>296.57852094218191</v>
      </c>
      <c r="AL101" s="57">
        <v>207.59890704454099</v>
      </c>
      <c r="AM101" s="57">
        <v>0.97049878611400719</v>
      </c>
      <c r="AN101" s="57">
        <v>0</v>
      </c>
      <c r="AO101" s="52">
        <f t="shared" si="6"/>
        <v>208.569405830655</v>
      </c>
      <c r="AP101" s="52">
        <f t="shared" si="7"/>
        <v>256.16306192185363</v>
      </c>
      <c r="AQ101" s="52">
        <v>552.74158286403554</v>
      </c>
    </row>
    <row r="102" spans="3:43" x14ac:dyDescent="0.25">
      <c r="C102" s="21" t="s">
        <v>107</v>
      </c>
      <c r="D102" s="21"/>
      <c r="E102" s="21"/>
      <c r="F102" s="22">
        <v>1689881</v>
      </c>
      <c r="G102" s="23">
        <v>24.533280154046349</v>
      </c>
      <c r="H102" s="23">
        <v>20.638682803654813</v>
      </c>
      <c r="I102" s="23">
        <v>0</v>
      </c>
      <c r="J102" s="23">
        <v>20.638682803654813</v>
      </c>
      <c r="K102" s="23">
        <v>21.715079801576795</v>
      </c>
      <c r="L102" s="23">
        <v>46.248359955623144</v>
      </c>
      <c r="M102" s="1"/>
      <c r="N102" s="23">
        <v>24.694312734070014</v>
      </c>
      <c r="O102" s="23">
        <v>19.101568187623272</v>
      </c>
      <c r="P102" s="23">
        <v>8.9123122022792822E-2</v>
      </c>
      <c r="Q102" s="23">
        <v>0</v>
      </c>
      <c r="R102" s="23">
        <v>19.190691309646066</v>
      </c>
      <c r="S102" s="23">
        <v>20.601357265056514</v>
      </c>
      <c r="T102" s="23">
        <v>45.295669999126524</v>
      </c>
      <c r="W102" s="54" t="s">
        <v>565</v>
      </c>
      <c r="X102" s="63" t="s">
        <v>566</v>
      </c>
      <c r="Y102" s="54" t="s">
        <v>567</v>
      </c>
      <c r="Z102" s="54"/>
      <c r="AA102" s="54" t="s">
        <v>658</v>
      </c>
      <c r="AB102" s="55" t="s">
        <v>107</v>
      </c>
      <c r="AC102" s="55"/>
      <c r="AD102" s="57">
        <v>41.458323999999998</v>
      </c>
      <c r="AE102" s="57">
        <v>34.876917934923</v>
      </c>
      <c r="AF102" s="57">
        <v>0</v>
      </c>
      <c r="AG102" s="52">
        <f t="shared" si="4"/>
        <v>34.876917934923</v>
      </c>
      <c r="AH102" s="52">
        <f t="shared" si="5"/>
        <v>36.6959007701684</v>
      </c>
      <c r="AI102" s="58">
        <v>78.154224770168398</v>
      </c>
      <c r="AJ102" s="36"/>
      <c r="AK102" s="57">
        <v>41.730449897362966</v>
      </c>
      <c r="AL102" s="57">
        <v>32.279377150469003</v>
      </c>
      <c r="AM102" s="57">
        <v>0.15060747056699916</v>
      </c>
      <c r="AN102" s="57">
        <v>0</v>
      </c>
      <c r="AO102" s="52">
        <f t="shared" si="6"/>
        <v>32.429984621035999</v>
      </c>
      <c r="AP102" s="52">
        <f t="shared" si="7"/>
        <v>34.813842216430963</v>
      </c>
      <c r="AQ102" s="52">
        <v>76.544292113793929</v>
      </c>
    </row>
    <row r="103" spans="3:43" x14ac:dyDescent="0.25">
      <c r="C103" s="21" t="s">
        <v>108</v>
      </c>
      <c r="D103" s="21"/>
      <c r="E103" s="21" t="s">
        <v>309</v>
      </c>
      <c r="F103" s="22">
        <v>304436</v>
      </c>
      <c r="G103" s="23">
        <v>256.77953658568629</v>
      </c>
      <c r="H103" s="23">
        <v>551.71014975898061</v>
      </c>
      <c r="I103" s="23">
        <v>-1.1348789236489771</v>
      </c>
      <c r="J103" s="23">
        <v>550.57527083533171</v>
      </c>
      <c r="K103" s="23">
        <v>653.29493840717419</v>
      </c>
      <c r="L103" s="23">
        <v>910.07447499286047</v>
      </c>
      <c r="M103" s="1"/>
      <c r="N103" s="23">
        <v>259.34254354308115</v>
      </c>
      <c r="O103" s="23">
        <v>497.45111577575256</v>
      </c>
      <c r="P103" s="23">
        <v>2.3715936010754963</v>
      </c>
      <c r="Q103" s="23">
        <v>-1.1348789236489771</v>
      </c>
      <c r="R103" s="23">
        <v>498.68783045317912</v>
      </c>
      <c r="S103" s="23">
        <v>612.8260325242685</v>
      </c>
      <c r="T103" s="23">
        <v>872.1685760673497</v>
      </c>
      <c r="W103" s="54" t="s">
        <v>575</v>
      </c>
      <c r="X103" s="63" t="s">
        <v>554</v>
      </c>
      <c r="Y103" s="54" t="s">
        <v>572</v>
      </c>
      <c r="Z103" s="54"/>
      <c r="AA103" s="54" t="s">
        <v>659</v>
      </c>
      <c r="AB103" s="55" t="s">
        <v>108</v>
      </c>
      <c r="AC103" s="55"/>
      <c r="AD103" s="57">
        <v>78.172934999999995</v>
      </c>
      <c r="AE103" s="57">
        <v>167.96043115202502</v>
      </c>
      <c r="AF103" s="57">
        <v>-0.34549800000000003</v>
      </c>
      <c r="AG103" s="52">
        <f t="shared" si="4"/>
        <v>167.61493315202503</v>
      </c>
      <c r="AH103" s="52">
        <f t="shared" si="5"/>
        <v>198.88649786892648</v>
      </c>
      <c r="AI103" s="58">
        <v>277.05943286892648</v>
      </c>
      <c r="AJ103" s="36"/>
      <c r="AK103" s="57">
        <v>78.953206586081464</v>
      </c>
      <c r="AL103" s="57">
        <v>151.442027882307</v>
      </c>
      <c r="AM103" s="57">
        <v>0.72199846953701974</v>
      </c>
      <c r="AN103" s="57">
        <v>-0.34549800000000003</v>
      </c>
      <c r="AO103" s="52">
        <f t="shared" si="6"/>
        <v>151.81852835184404</v>
      </c>
      <c r="AP103" s="52">
        <f t="shared" si="7"/>
        <v>186.56630603755821</v>
      </c>
      <c r="AQ103" s="52">
        <v>265.51951262363968</v>
      </c>
    </row>
    <row r="104" spans="3:43" x14ac:dyDescent="0.25">
      <c r="C104" s="21" t="s">
        <v>109</v>
      </c>
      <c r="D104" s="21"/>
      <c r="E104" s="21"/>
      <c r="F104" s="22">
        <v>418050</v>
      </c>
      <c r="G104" s="23">
        <v>442.84523382370526</v>
      </c>
      <c r="H104" s="23">
        <v>214.99802588088266</v>
      </c>
      <c r="I104" s="23">
        <v>0</v>
      </c>
      <c r="J104" s="23">
        <v>214.99802588088266</v>
      </c>
      <c r="K104" s="23">
        <v>267.28774074144854</v>
      </c>
      <c r="L104" s="23">
        <v>710.13297456515386</v>
      </c>
      <c r="M104" s="1"/>
      <c r="N104" s="23">
        <v>444.86819290283432</v>
      </c>
      <c r="O104" s="23">
        <v>195.39242628138263</v>
      </c>
      <c r="P104" s="23">
        <v>0.906830861971055</v>
      </c>
      <c r="Q104" s="23">
        <v>0</v>
      </c>
      <c r="R104" s="23">
        <v>196.29925714335369</v>
      </c>
      <c r="S104" s="23">
        <v>259.48562862147804</v>
      </c>
      <c r="T104" s="23">
        <v>704.35382152431248</v>
      </c>
      <c r="W104" s="54" t="s">
        <v>608</v>
      </c>
      <c r="X104" s="63" t="s">
        <v>557</v>
      </c>
      <c r="Y104" s="54" t="s">
        <v>558</v>
      </c>
      <c r="Z104" s="54"/>
      <c r="AA104" s="54" t="s">
        <v>660</v>
      </c>
      <c r="AB104" s="55" t="s">
        <v>109</v>
      </c>
      <c r="AC104" s="55"/>
      <c r="AD104" s="57">
        <v>185.13145</v>
      </c>
      <c r="AE104" s="57">
        <v>89.879924719502995</v>
      </c>
      <c r="AF104" s="57">
        <v>0</v>
      </c>
      <c r="AG104" s="52">
        <f t="shared" si="4"/>
        <v>89.879924719502995</v>
      </c>
      <c r="AH104" s="52">
        <f t="shared" si="5"/>
        <v>111.73964001696257</v>
      </c>
      <c r="AI104" s="58">
        <v>296.87109001696257</v>
      </c>
      <c r="AJ104" s="36"/>
      <c r="AK104" s="57">
        <v>185.9771480430299</v>
      </c>
      <c r="AL104" s="57">
        <v>81.683803806932005</v>
      </c>
      <c r="AM104" s="57">
        <v>0.37910064184699954</v>
      </c>
      <c r="AN104" s="57">
        <v>0</v>
      </c>
      <c r="AO104" s="52">
        <f t="shared" si="6"/>
        <v>82.062904448779008</v>
      </c>
      <c r="AP104" s="52">
        <f t="shared" si="7"/>
        <v>108.47796704520891</v>
      </c>
      <c r="AQ104" s="52">
        <v>294.45511508823881</v>
      </c>
    </row>
    <row r="105" spans="3:43" x14ac:dyDescent="0.25">
      <c r="C105" s="21" t="s">
        <v>110</v>
      </c>
      <c r="D105" s="21"/>
      <c r="E105" s="21"/>
      <c r="F105" s="22">
        <v>757647</v>
      </c>
      <c r="G105" s="23">
        <v>23.163180214532623</v>
      </c>
      <c r="H105" s="23">
        <v>16.514422256828045</v>
      </c>
      <c r="I105" s="23">
        <v>0</v>
      </c>
      <c r="J105" s="23">
        <v>16.514422256828045</v>
      </c>
      <c r="K105" s="23">
        <v>16.832668694174274</v>
      </c>
      <c r="L105" s="23">
        <v>39.99584890870689</v>
      </c>
      <c r="M105" s="1"/>
      <c r="N105" s="23">
        <v>23.275824751013296</v>
      </c>
      <c r="O105" s="23">
        <v>15.284751302429761</v>
      </c>
      <c r="P105" s="23">
        <v>7.1401236037360982E-2</v>
      </c>
      <c r="Q105" s="23">
        <v>0</v>
      </c>
      <c r="R105" s="23">
        <v>15.356152538467121</v>
      </c>
      <c r="S105" s="23">
        <v>15.970055779157452</v>
      </c>
      <c r="T105" s="23">
        <v>39.245880530170751</v>
      </c>
      <c r="W105" s="54" t="s">
        <v>565</v>
      </c>
      <c r="X105" s="63" t="s">
        <v>566</v>
      </c>
      <c r="Y105" s="54" t="s">
        <v>567</v>
      </c>
      <c r="Z105" s="54"/>
      <c r="AA105" s="54" t="s">
        <v>661</v>
      </c>
      <c r="AB105" s="55" t="s">
        <v>110</v>
      </c>
      <c r="AC105" s="55"/>
      <c r="AD105" s="57">
        <v>17.549513999999999</v>
      </c>
      <c r="AE105" s="57">
        <v>12.512102479618999</v>
      </c>
      <c r="AF105" s="57">
        <v>0</v>
      </c>
      <c r="AG105" s="52">
        <f t="shared" si="4"/>
        <v>12.512102479618999</v>
      </c>
      <c r="AH105" s="52">
        <f t="shared" si="5"/>
        <v>12.753220938135055</v>
      </c>
      <c r="AI105" s="58">
        <v>30.302734938135053</v>
      </c>
      <c r="AJ105" s="36"/>
      <c r="AK105" s="57">
        <v>17.63485879513097</v>
      </c>
      <c r="AL105" s="57">
        <v>11.580445970032001</v>
      </c>
      <c r="AM105" s="57">
        <v>5.4096932279998435E-2</v>
      </c>
      <c r="AN105" s="57">
        <v>0</v>
      </c>
      <c r="AO105" s="52">
        <f t="shared" si="6"/>
        <v>11.634542902311999</v>
      </c>
      <c r="AP105" s="52">
        <f t="shared" si="7"/>
        <v>12.099664850911307</v>
      </c>
      <c r="AQ105" s="52">
        <v>29.734523646042277</v>
      </c>
    </row>
    <row r="106" spans="3:43" x14ac:dyDescent="0.25">
      <c r="C106" s="21" t="s">
        <v>111</v>
      </c>
      <c r="D106" s="21" t="s">
        <v>185</v>
      </c>
      <c r="E106" s="21" t="s">
        <v>186</v>
      </c>
      <c r="F106" s="22">
        <v>112534</v>
      </c>
      <c r="G106" s="23">
        <v>51.731849929798997</v>
      </c>
      <c r="H106" s="23">
        <v>71.994067308031362</v>
      </c>
      <c r="I106" s="23">
        <v>-2.5291023157445744</v>
      </c>
      <c r="J106" s="23">
        <v>69.464964992286781</v>
      </c>
      <c r="K106" s="23">
        <v>85.835745191387204</v>
      </c>
      <c r="L106" s="23">
        <v>137.5675951211862</v>
      </c>
      <c r="M106" s="1"/>
      <c r="N106" s="23">
        <v>52.119555048844596</v>
      </c>
      <c r="O106" s="23">
        <v>62.177827603151044</v>
      </c>
      <c r="P106" s="23">
        <v>0.31127128235022256</v>
      </c>
      <c r="Q106" s="23">
        <v>-2.5291023157445744</v>
      </c>
      <c r="R106" s="23">
        <v>59.95999656975669</v>
      </c>
      <c r="S106" s="23">
        <v>79.722791396696508</v>
      </c>
      <c r="T106" s="23">
        <v>131.8423464455411</v>
      </c>
      <c r="W106" s="54" t="s">
        <v>553</v>
      </c>
      <c r="X106" s="62" t="s">
        <v>557</v>
      </c>
      <c r="Y106" s="54" t="s">
        <v>555</v>
      </c>
      <c r="Z106" s="54"/>
      <c r="AA106" s="54" t="s">
        <v>662</v>
      </c>
      <c r="AB106" s="55" t="s">
        <v>111</v>
      </c>
      <c r="AC106" s="55"/>
      <c r="AD106" s="57">
        <v>5.8215919999999999</v>
      </c>
      <c r="AE106" s="57">
        <v>8.1017803704420004</v>
      </c>
      <c r="AF106" s="57">
        <v>-0.28460999999999997</v>
      </c>
      <c r="AG106" s="52">
        <f t="shared" si="4"/>
        <v>7.8171703704420006</v>
      </c>
      <c r="AH106" s="52">
        <f t="shared" si="5"/>
        <v>9.6594397493675679</v>
      </c>
      <c r="AI106" s="58">
        <v>15.481031749367569</v>
      </c>
      <c r="AJ106" s="36"/>
      <c r="AK106" s="57">
        <v>5.8652220078666772</v>
      </c>
      <c r="AL106" s="57">
        <v>6.9971196514929996</v>
      </c>
      <c r="AM106" s="57">
        <v>3.5028602487999945E-2</v>
      </c>
      <c r="AN106" s="57">
        <v>-0.28460999999999997</v>
      </c>
      <c r="AO106" s="52">
        <f t="shared" si="6"/>
        <v>6.7475382539809994</v>
      </c>
      <c r="AP106" s="52">
        <f t="shared" si="7"/>
        <v>8.9715246070358461</v>
      </c>
      <c r="AQ106" s="52">
        <v>14.836746614902523</v>
      </c>
    </row>
    <row r="107" spans="3:43" x14ac:dyDescent="0.25">
      <c r="C107" s="21" t="s">
        <v>112</v>
      </c>
      <c r="D107" s="21"/>
      <c r="E107" s="21" t="s">
        <v>374</v>
      </c>
      <c r="F107" s="22">
        <v>315406</v>
      </c>
      <c r="G107" s="23">
        <v>294.28419243768349</v>
      </c>
      <c r="H107" s="23">
        <v>481.12267461970288</v>
      </c>
      <c r="I107" s="23">
        <v>0</v>
      </c>
      <c r="J107" s="23">
        <v>481.12267461970288</v>
      </c>
      <c r="K107" s="23">
        <v>578.60392130011553</v>
      </c>
      <c r="L107" s="23">
        <v>872.88811373779902</v>
      </c>
      <c r="M107" s="1"/>
      <c r="N107" s="23">
        <v>296.79327794370278</v>
      </c>
      <c r="O107" s="23">
        <v>434.03129650034879</v>
      </c>
      <c r="P107" s="23">
        <v>2.0645935357316758</v>
      </c>
      <c r="Q107" s="23">
        <v>0</v>
      </c>
      <c r="R107" s="23">
        <v>436.09589003608045</v>
      </c>
      <c r="S107" s="23">
        <v>544.8121679828804</v>
      </c>
      <c r="T107" s="23">
        <v>841.60544592658312</v>
      </c>
      <c r="W107" s="54" t="s">
        <v>575</v>
      </c>
      <c r="X107" s="63" t="s">
        <v>554</v>
      </c>
      <c r="Y107" s="54" t="s">
        <v>572</v>
      </c>
      <c r="Z107" s="54"/>
      <c r="AA107" s="54" t="s">
        <v>663</v>
      </c>
      <c r="AB107" s="55" t="s">
        <v>112</v>
      </c>
      <c r="AC107" s="55"/>
      <c r="AD107" s="57">
        <v>92.819000000000003</v>
      </c>
      <c r="AE107" s="57">
        <v>151.74897831110201</v>
      </c>
      <c r="AF107" s="57">
        <v>0</v>
      </c>
      <c r="AG107" s="52">
        <f t="shared" si="4"/>
        <v>151.74897831110201</v>
      </c>
      <c r="AH107" s="52">
        <f t="shared" si="5"/>
        <v>182.49514840158423</v>
      </c>
      <c r="AI107" s="58">
        <v>275.31414840158425</v>
      </c>
      <c r="AJ107" s="36"/>
      <c r="AK107" s="57">
        <v>93.61038062311151</v>
      </c>
      <c r="AL107" s="57">
        <v>136.89607510398901</v>
      </c>
      <c r="AM107" s="57">
        <v>0.65118518873098497</v>
      </c>
      <c r="AN107" s="57">
        <v>0</v>
      </c>
      <c r="AO107" s="52">
        <f t="shared" si="6"/>
        <v>137.54726029271998</v>
      </c>
      <c r="AP107" s="52">
        <f t="shared" si="7"/>
        <v>171.83702665480837</v>
      </c>
      <c r="AQ107" s="52">
        <v>265.44740727791987</v>
      </c>
    </row>
    <row r="108" spans="3:43" x14ac:dyDescent="0.25">
      <c r="C108" s="21" t="s">
        <v>113</v>
      </c>
      <c r="D108" s="21"/>
      <c r="E108" s="21" t="s">
        <v>114</v>
      </c>
      <c r="F108" s="22">
        <v>519588</v>
      </c>
      <c r="G108" s="23">
        <v>316.53746044943301</v>
      </c>
      <c r="H108" s="23">
        <v>539.65721816738642</v>
      </c>
      <c r="I108" s="23">
        <v>-4.4887507024796571</v>
      </c>
      <c r="J108" s="23">
        <v>535.16846746490683</v>
      </c>
      <c r="K108" s="23">
        <v>665.74764085637696</v>
      </c>
      <c r="L108" s="23">
        <v>982.28510130580992</v>
      </c>
      <c r="M108" s="1"/>
      <c r="N108" s="23">
        <v>318.78363744557953</v>
      </c>
      <c r="O108" s="23">
        <v>485.09860841763856</v>
      </c>
      <c r="P108" s="23">
        <v>2.3163587915617878</v>
      </c>
      <c r="Q108" s="23">
        <v>-4.4887507024796571</v>
      </c>
      <c r="R108" s="23">
        <v>482.92621650672072</v>
      </c>
      <c r="S108" s="23">
        <v>626.89151594228906</v>
      </c>
      <c r="T108" s="23">
        <v>945.67515338786859</v>
      </c>
      <c r="W108" s="54" t="s">
        <v>581</v>
      </c>
      <c r="X108" s="63" t="s">
        <v>557</v>
      </c>
      <c r="Y108" s="54" t="s">
        <v>558</v>
      </c>
      <c r="Z108" s="54"/>
      <c r="AA108" s="54" t="s">
        <v>664</v>
      </c>
      <c r="AB108" s="55" t="s">
        <v>113</v>
      </c>
      <c r="AC108" s="55"/>
      <c r="AD108" s="57">
        <v>164.469066</v>
      </c>
      <c r="AE108" s="57">
        <v>280.399414673156</v>
      </c>
      <c r="AF108" s="57">
        <v>-2.3323010000000002</v>
      </c>
      <c r="AG108" s="52">
        <f t="shared" si="4"/>
        <v>278.06711367315603</v>
      </c>
      <c r="AH108" s="52">
        <f t="shared" si="5"/>
        <v>345.91448521728319</v>
      </c>
      <c r="AI108" s="58">
        <v>510.38355121728318</v>
      </c>
      <c r="AJ108" s="36"/>
      <c r="AK108" s="57">
        <v>165.63615261307376</v>
      </c>
      <c r="AL108" s="57">
        <v>252.05141575050399</v>
      </c>
      <c r="AM108" s="57">
        <v>1.2035522317900063</v>
      </c>
      <c r="AN108" s="57">
        <v>-2.3323010000000002</v>
      </c>
      <c r="AO108" s="52">
        <f t="shared" si="6"/>
        <v>250.922666982294</v>
      </c>
      <c r="AP108" s="52">
        <f t="shared" si="7"/>
        <v>325.72530898542209</v>
      </c>
      <c r="AQ108" s="52">
        <v>491.36146159849585</v>
      </c>
    </row>
    <row r="109" spans="3:43" x14ac:dyDescent="0.25">
      <c r="C109" s="21" t="s">
        <v>114</v>
      </c>
      <c r="D109" s="21"/>
      <c r="E109" s="21"/>
      <c r="F109" s="22">
        <v>626153</v>
      </c>
      <c r="G109" s="23">
        <v>22.806821974820849</v>
      </c>
      <c r="H109" s="23">
        <v>25.153792324240243</v>
      </c>
      <c r="I109" s="23">
        <v>0</v>
      </c>
      <c r="J109" s="23">
        <v>25.153792324240243</v>
      </c>
      <c r="K109" s="23">
        <v>25.576757639174623</v>
      </c>
      <c r="L109" s="23">
        <v>48.383579613995479</v>
      </c>
      <c r="M109" s="1"/>
      <c r="N109" s="23">
        <v>22.941405328066224</v>
      </c>
      <c r="O109" s="23">
        <v>23.285213234618375</v>
      </c>
      <c r="P109" s="23">
        <v>0.10755069077046658</v>
      </c>
      <c r="Q109" s="23">
        <v>0</v>
      </c>
      <c r="R109" s="23">
        <v>23.392763925388845</v>
      </c>
      <c r="S109" s="23">
        <v>24.144331224560474</v>
      </c>
      <c r="T109" s="23">
        <v>47.085736552626699</v>
      </c>
      <c r="W109" s="54" t="s">
        <v>565</v>
      </c>
      <c r="X109" s="63" t="s">
        <v>566</v>
      </c>
      <c r="Y109" s="54" t="s">
        <v>567</v>
      </c>
      <c r="Z109" s="54"/>
      <c r="AA109" s="54" t="s">
        <v>665</v>
      </c>
      <c r="AB109" s="55" t="s">
        <v>114</v>
      </c>
      <c r="AC109" s="55"/>
      <c r="AD109" s="57">
        <v>14.280559999999999</v>
      </c>
      <c r="AE109" s="57">
        <v>15.7501225252</v>
      </c>
      <c r="AF109" s="57">
        <v>0</v>
      </c>
      <c r="AG109" s="52">
        <f t="shared" si="4"/>
        <v>15.7501225252</v>
      </c>
      <c r="AH109" s="52">
        <f t="shared" si="5"/>
        <v>16.014963526042109</v>
      </c>
      <c r="AI109" s="58">
        <v>30.295523526042111</v>
      </c>
      <c r="AJ109" s="36"/>
      <c r="AK109" s="57">
        <v>14.364829770384651</v>
      </c>
      <c r="AL109" s="57">
        <v>14.580106122496</v>
      </c>
      <c r="AM109" s="57">
        <v>6.7343187677999961E-2</v>
      </c>
      <c r="AN109" s="57">
        <v>0</v>
      </c>
      <c r="AO109" s="52">
        <f t="shared" si="6"/>
        <v>14.647449310174</v>
      </c>
      <c r="AP109" s="52">
        <f t="shared" si="7"/>
        <v>15.118045429252215</v>
      </c>
      <c r="AQ109" s="52">
        <v>29.482875199636865</v>
      </c>
    </row>
    <row r="110" spans="3:43" x14ac:dyDescent="0.25">
      <c r="C110" s="21" t="s">
        <v>115</v>
      </c>
      <c r="D110" s="21"/>
      <c r="E110" s="21" t="s">
        <v>401</v>
      </c>
      <c r="F110" s="22">
        <v>347428</v>
      </c>
      <c r="G110" s="23">
        <v>303.92144847277712</v>
      </c>
      <c r="H110" s="23">
        <v>488.93786842622359</v>
      </c>
      <c r="I110" s="23">
        <v>0</v>
      </c>
      <c r="J110" s="23">
        <v>488.93786842622359</v>
      </c>
      <c r="K110" s="23">
        <v>594.90232364233475</v>
      </c>
      <c r="L110" s="23">
        <v>898.82377211511186</v>
      </c>
      <c r="M110" s="1"/>
      <c r="N110" s="23">
        <v>305.82690040536636</v>
      </c>
      <c r="O110" s="23">
        <v>438.78272596082354</v>
      </c>
      <c r="P110" s="23">
        <v>2.0982168264504262</v>
      </c>
      <c r="Q110" s="23">
        <v>0</v>
      </c>
      <c r="R110" s="23">
        <v>440.88094278727397</v>
      </c>
      <c r="S110" s="23">
        <v>560.0803527011866</v>
      </c>
      <c r="T110" s="23">
        <v>865.90725310655307</v>
      </c>
      <c r="W110" s="54" t="s">
        <v>571</v>
      </c>
      <c r="X110" s="63" t="s">
        <v>554</v>
      </c>
      <c r="Y110" s="54" t="s">
        <v>572</v>
      </c>
      <c r="Z110" s="54"/>
      <c r="AA110" s="54" t="s">
        <v>666</v>
      </c>
      <c r="AB110" s="55" t="s">
        <v>115</v>
      </c>
      <c r="AC110" s="55"/>
      <c r="AD110" s="57">
        <v>105.59082100000001</v>
      </c>
      <c r="AE110" s="57">
        <v>169.870705751586</v>
      </c>
      <c r="AF110" s="57">
        <v>0</v>
      </c>
      <c r="AG110" s="52">
        <f t="shared" si="4"/>
        <v>169.870705751586</v>
      </c>
      <c r="AH110" s="52">
        <f t="shared" si="5"/>
        <v>206.68572449840906</v>
      </c>
      <c r="AI110" s="58">
        <v>312.27654549840906</v>
      </c>
      <c r="AJ110" s="36"/>
      <c r="AK110" s="57">
        <v>106.25282835403561</v>
      </c>
      <c r="AL110" s="57">
        <v>152.445404915117</v>
      </c>
      <c r="AM110" s="57">
        <v>0.72897927558001874</v>
      </c>
      <c r="AN110" s="57">
        <v>0</v>
      </c>
      <c r="AO110" s="52">
        <f t="shared" si="6"/>
        <v>153.17438419069703</v>
      </c>
      <c r="AP110" s="52">
        <f t="shared" si="7"/>
        <v>194.58759677826788</v>
      </c>
      <c r="AQ110" s="52">
        <v>300.84042513230349</v>
      </c>
    </row>
    <row r="111" spans="3:43" x14ac:dyDescent="0.25">
      <c r="C111" s="21" t="s">
        <v>116</v>
      </c>
      <c r="D111" s="21" t="s">
        <v>67</v>
      </c>
      <c r="E111" s="21" t="s">
        <v>68</v>
      </c>
      <c r="F111" s="22">
        <v>87942</v>
      </c>
      <c r="G111" s="23">
        <v>44.738577698937938</v>
      </c>
      <c r="H111" s="23">
        <v>61.539927542266497</v>
      </c>
      <c r="I111" s="23">
        <v>-1.5799731641309043</v>
      </c>
      <c r="J111" s="23">
        <v>59.959954378135592</v>
      </c>
      <c r="K111" s="23">
        <v>78.363449436431011</v>
      </c>
      <c r="L111" s="23">
        <v>123.10202713536894</v>
      </c>
      <c r="M111" s="1"/>
      <c r="N111" s="23">
        <v>45.19214562910841</v>
      </c>
      <c r="O111" s="23">
        <v>53.102076509256101</v>
      </c>
      <c r="P111" s="23">
        <v>0.2651229353096286</v>
      </c>
      <c r="Q111" s="23">
        <v>-1.5799731641309043</v>
      </c>
      <c r="R111" s="23">
        <v>51.787226280434822</v>
      </c>
      <c r="S111" s="23">
        <v>73.988787201790458</v>
      </c>
      <c r="T111" s="23">
        <v>119.18093283089888</v>
      </c>
      <c r="W111" s="54" t="s">
        <v>553</v>
      </c>
      <c r="X111" s="62" t="s">
        <v>557</v>
      </c>
      <c r="Y111" s="54" t="s">
        <v>558</v>
      </c>
      <c r="Z111" s="54"/>
      <c r="AA111" s="54" t="s">
        <v>667</v>
      </c>
      <c r="AB111" s="55" t="s">
        <v>116</v>
      </c>
      <c r="AC111" s="55"/>
      <c r="AD111" s="57">
        <v>3.9344000000000001</v>
      </c>
      <c r="AE111" s="57">
        <v>5.411944307922</v>
      </c>
      <c r="AF111" s="57">
        <v>-0.13894599999999999</v>
      </c>
      <c r="AG111" s="52">
        <f t="shared" si="4"/>
        <v>5.2729983079220002</v>
      </c>
      <c r="AH111" s="52">
        <f t="shared" si="5"/>
        <v>6.8914384703386151</v>
      </c>
      <c r="AI111" s="58">
        <v>10.825838470338615</v>
      </c>
      <c r="AJ111" s="36"/>
      <c r="AK111" s="57">
        <v>3.9742876709150519</v>
      </c>
      <c r="AL111" s="57">
        <v>4.6699028123769999</v>
      </c>
      <c r="AM111" s="57">
        <v>2.3315441176999359E-2</v>
      </c>
      <c r="AN111" s="57">
        <v>-0.13894599999999999</v>
      </c>
      <c r="AO111" s="52">
        <f t="shared" si="6"/>
        <v>4.5542722535539992</v>
      </c>
      <c r="AP111" s="52">
        <f t="shared" si="7"/>
        <v>6.5067219240998568</v>
      </c>
      <c r="AQ111" s="52">
        <v>10.481009595014909</v>
      </c>
    </row>
    <row r="112" spans="3:43" x14ac:dyDescent="0.25">
      <c r="C112" s="21" t="s">
        <v>117</v>
      </c>
      <c r="D112" s="21" t="s">
        <v>106</v>
      </c>
      <c r="E112" s="21" t="s">
        <v>107</v>
      </c>
      <c r="F112" s="22">
        <v>134955</v>
      </c>
      <c r="G112" s="23">
        <v>47.791560149679519</v>
      </c>
      <c r="H112" s="23">
        <v>43.88408873937238</v>
      </c>
      <c r="I112" s="23">
        <v>-1.3663739765106888</v>
      </c>
      <c r="J112" s="23">
        <v>42.517714762861694</v>
      </c>
      <c r="K112" s="23">
        <v>57.220923309026404</v>
      </c>
      <c r="L112" s="23">
        <v>105.01248345870592</v>
      </c>
      <c r="M112" s="1"/>
      <c r="N112" s="23">
        <v>48.08812170712492</v>
      </c>
      <c r="O112" s="23">
        <v>38.088248538209029</v>
      </c>
      <c r="P112" s="23">
        <v>0.18686082167389095</v>
      </c>
      <c r="Q112" s="23">
        <v>-1.3663739765106888</v>
      </c>
      <c r="R112" s="23">
        <v>36.908735383372232</v>
      </c>
      <c r="S112" s="23">
        <v>56.33213732090271</v>
      </c>
      <c r="T112" s="23">
        <v>104.42025902802763</v>
      </c>
      <c r="W112" s="54" t="s">
        <v>553</v>
      </c>
      <c r="X112" s="62" t="s">
        <v>557</v>
      </c>
      <c r="Y112" s="54" t="s">
        <v>558</v>
      </c>
      <c r="Z112" s="54"/>
      <c r="AA112" s="54" t="s">
        <v>668</v>
      </c>
      <c r="AB112" s="55" t="s">
        <v>117</v>
      </c>
      <c r="AC112" s="55"/>
      <c r="AD112" s="57">
        <v>6.4497099999999996</v>
      </c>
      <c r="AE112" s="57">
        <v>5.9223771958219995</v>
      </c>
      <c r="AF112" s="57">
        <v>-0.18439900000000001</v>
      </c>
      <c r="AG112" s="52">
        <f t="shared" si="4"/>
        <v>5.7379781958219995</v>
      </c>
      <c r="AH112" s="52">
        <f t="shared" si="5"/>
        <v>7.7222497051696575</v>
      </c>
      <c r="AI112" s="58">
        <v>14.171959705169657</v>
      </c>
      <c r="AJ112" s="36"/>
      <c r="AK112" s="57">
        <v>6.4897324649850434</v>
      </c>
      <c r="AL112" s="57">
        <v>5.1401995814739996</v>
      </c>
      <c r="AM112" s="57">
        <v>2.5217802188999952E-2</v>
      </c>
      <c r="AN112" s="57">
        <v>-0.18439900000000001</v>
      </c>
      <c r="AO112" s="52">
        <f t="shared" si="6"/>
        <v>4.9810183836629998</v>
      </c>
      <c r="AP112" s="52">
        <f t="shared" si="7"/>
        <v>7.6023035921424258</v>
      </c>
      <c r="AQ112" s="52">
        <v>14.092036057127469</v>
      </c>
    </row>
    <row r="113" spans="3:43" x14ac:dyDescent="0.25">
      <c r="C113" s="21" t="s">
        <v>118</v>
      </c>
      <c r="D113" s="21" t="s">
        <v>109</v>
      </c>
      <c r="E113" s="21" t="s">
        <v>110</v>
      </c>
      <c r="F113" s="22">
        <v>88393</v>
      </c>
      <c r="G113" s="23">
        <v>78.898416503569294</v>
      </c>
      <c r="H113" s="23">
        <v>34.169630873451517</v>
      </c>
      <c r="I113" s="23">
        <v>-1.3669634473318024</v>
      </c>
      <c r="J113" s="23">
        <v>32.802667426119719</v>
      </c>
      <c r="K113" s="23">
        <v>43.018045074090274</v>
      </c>
      <c r="L113" s="23">
        <v>121.91646157765956</v>
      </c>
      <c r="M113" s="1"/>
      <c r="N113" s="23">
        <v>79.241653632119821</v>
      </c>
      <c r="O113" s="23">
        <v>29.719004180964557</v>
      </c>
      <c r="P113" s="23">
        <v>0.14773474005860396</v>
      </c>
      <c r="Q113" s="23">
        <v>-1.3669634473318024</v>
      </c>
      <c r="R113" s="23">
        <v>28.499775473691354</v>
      </c>
      <c r="S113" s="23">
        <v>41.652028786442138</v>
      </c>
      <c r="T113" s="23">
        <v>120.89368241856197</v>
      </c>
      <c r="W113" s="54" t="s">
        <v>553</v>
      </c>
      <c r="X113" s="62" t="s">
        <v>557</v>
      </c>
      <c r="Y113" s="54" t="s">
        <v>558</v>
      </c>
      <c r="Z113" s="54"/>
      <c r="AA113" s="54" t="s">
        <v>669</v>
      </c>
      <c r="AB113" s="55" t="s">
        <v>118</v>
      </c>
      <c r="AC113" s="55"/>
      <c r="AD113" s="57">
        <v>6.9740677300000007</v>
      </c>
      <c r="AE113" s="57">
        <v>3.0203561817970002</v>
      </c>
      <c r="AF113" s="57">
        <v>-0.12083000000000001</v>
      </c>
      <c r="AG113" s="52">
        <f t="shared" si="4"/>
        <v>2.8995261817969999</v>
      </c>
      <c r="AH113" s="52">
        <f t="shared" si="5"/>
        <v>3.8024940582340614</v>
      </c>
      <c r="AI113" s="58">
        <v>10.776561788234062</v>
      </c>
      <c r="AJ113" s="36"/>
      <c r="AK113" s="57">
        <v>7.0044074895039676</v>
      </c>
      <c r="AL113" s="57">
        <v>2.6269519365680001</v>
      </c>
      <c r="AM113" s="57">
        <v>1.3058716878000181E-2</v>
      </c>
      <c r="AN113" s="57">
        <v>-0.12083000000000001</v>
      </c>
      <c r="AO113" s="52">
        <f t="shared" si="6"/>
        <v>2.519180653446</v>
      </c>
      <c r="AP113" s="52">
        <f t="shared" si="7"/>
        <v>3.6817477805199799</v>
      </c>
      <c r="AQ113" s="52">
        <v>10.686155270023947</v>
      </c>
    </row>
    <row r="114" spans="3:43" x14ac:dyDescent="0.25">
      <c r="C114" s="21" t="s">
        <v>119</v>
      </c>
      <c r="D114" s="21" t="s">
        <v>157</v>
      </c>
      <c r="E114" s="21" t="s">
        <v>158</v>
      </c>
      <c r="F114" s="22">
        <v>117470</v>
      </c>
      <c r="G114" s="23">
        <v>53.724457308248915</v>
      </c>
      <c r="H114" s="23">
        <v>35.288869737107348</v>
      </c>
      <c r="I114" s="23">
        <v>-1.564901677023921</v>
      </c>
      <c r="J114" s="23">
        <v>33.723968060083422</v>
      </c>
      <c r="K114" s="23">
        <v>50.335294690157696</v>
      </c>
      <c r="L114" s="23">
        <v>104.05975199840663</v>
      </c>
      <c r="M114" s="1"/>
      <c r="N114" s="23">
        <v>54.179488599610039</v>
      </c>
      <c r="O114" s="23">
        <v>30.592253411322037</v>
      </c>
      <c r="P114" s="23">
        <v>0.15257384596918391</v>
      </c>
      <c r="Q114" s="23">
        <v>-1.564901677023921</v>
      </c>
      <c r="R114" s="23">
        <v>29.179925580267302</v>
      </c>
      <c r="S114" s="23">
        <v>50.68391802237106</v>
      </c>
      <c r="T114" s="23">
        <v>104.8634066219811</v>
      </c>
      <c r="W114" s="54" t="s">
        <v>553</v>
      </c>
      <c r="X114" s="62" t="s">
        <v>557</v>
      </c>
      <c r="Y114" s="54" t="s">
        <v>555</v>
      </c>
      <c r="Z114" s="54"/>
      <c r="AA114" s="54" t="s">
        <v>670</v>
      </c>
      <c r="AB114" s="55" t="s">
        <v>119</v>
      </c>
      <c r="AC114" s="55"/>
      <c r="AD114" s="57">
        <v>6.3110119999999998</v>
      </c>
      <c r="AE114" s="57">
        <v>4.1453835280179998</v>
      </c>
      <c r="AF114" s="57">
        <v>-0.18382899999999999</v>
      </c>
      <c r="AG114" s="52">
        <f t="shared" si="4"/>
        <v>3.961554528018</v>
      </c>
      <c r="AH114" s="52">
        <f t="shared" si="5"/>
        <v>5.9128870672528251</v>
      </c>
      <c r="AI114" s="58">
        <v>12.223899067252825</v>
      </c>
      <c r="AJ114" s="36"/>
      <c r="AK114" s="57">
        <v>6.3644645257961914</v>
      </c>
      <c r="AL114" s="57">
        <v>3.5936720082279998</v>
      </c>
      <c r="AM114" s="57">
        <v>1.7922849686000032E-2</v>
      </c>
      <c r="AN114" s="57">
        <v>-0.18382899999999999</v>
      </c>
      <c r="AO114" s="52">
        <f t="shared" si="6"/>
        <v>3.4277658579140002</v>
      </c>
      <c r="AP114" s="52">
        <f t="shared" si="7"/>
        <v>5.9538398500879284</v>
      </c>
      <c r="AQ114" s="52">
        <v>12.31830437588412</v>
      </c>
    </row>
    <row r="115" spans="3:43" x14ac:dyDescent="0.25">
      <c r="C115" s="21" t="s">
        <v>120</v>
      </c>
      <c r="D115" s="21" t="s">
        <v>170</v>
      </c>
      <c r="E115" s="21"/>
      <c r="F115" s="22">
        <v>140450</v>
      </c>
      <c r="G115" s="23">
        <v>61.786130295478813</v>
      </c>
      <c r="H115" s="23">
        <v>43.020778537856891</v>
      </c>
      <c r="I115" s="23">
        <v>-1.813072267710929</v>
      </c>
      <c r="J115" s="23">
        <v>41.207706270145955</v>
      </c>
      <c r="K115" s="23">
        <v>56.272741174158398</v>
      </c>
      <c r="L115" s="23">
        <v>118.05887146963721</v>
      </c>
      <c r="M115" s="1"/>
      <c r="N115" s="23">
        <v>62.023959513785456</v>
      </c>
      <c r="O115" s="23">
        <v>37.292398986030612</v>
      </c>
      <c r="P115" s="23">
        <v>0.18313128874332493</v>
      </c>
      <c r="Q115" s="23">
        <v>-1.813072267710929</v>
      </c>
      <c r="R115" s="23">
        <v>35.662458007063009</v>
      </c>
      <c r="S115" s="23">
        <v>56.917222974242556</v>
      </c>
      <c r="T115" s="23">
        <v>118.94118248802802</v>
      </c>
      <c r="W115" s="54" t="s">
        <v>553</v>
      </c>
      <c r="X115" s="62" t="s">
        <v>560</v>
      </c>
      <c r="Y115" s="54" t="s">
        <v>572</v>
      </c>
      <c r="Z115" s="54"/>
      <c r="AA115" s="54" t="s">
        <v>671</v>
      </c>
      <c r="AB115" s="55" t="s">
        <v>120</v>
      </c>
      <c r="AC115" s="55"/>
      <c r="AD115" s="57">
        <v>8.6778619999999993</v>
      </c>
      <c r="AE115" s="57">
        <v>6.0422683456420003</v>
      </c>
      <c r="AF115" s="57">
        <v>-0.25464599999999998</v>
      </c>
      <c r="AG115" s="52">
        <f t="shared" si="4"/>
        <v>5.7876223456420002</v>
      </c>
      <c r="AH115" s="52">
        <f t="shared" si="5"/>
        <v>7.9035064979105467</v>
      </c>
      <c r="AI115" s="58">
        <v>16.581368497910546</v>
      </c>
      <c r="AJ115" s="36"/>
      <c r="AK115" s="57">
        <v>8.7112651137111676</v>
      </c>
      <c r="AL115" s="57">
        <v>5.2377174375879996</v>
      </c>
      <c r="AM115" s="57">
        <v>2.5720789503999985E-2</v>
      </c>
      <c r="AN115" s="57">
        <v>-0.25464599999999998</v>
      </c>
      <c r="AO115" s="52">
        <f t="shared" si="6"/>
        <v>5.0087922270919991</v>
      </c>
      <c r="AP115" s="52">
        <f t="shared" si="7"/>
        <v>7.9940239667323674</v>
      </c>
      <c r="AQ115" s="52">
        <v>16.705289080443535</v>
      </c>
    </row>
    <row r="116" spans="3:43" x14ac:dyDescent="0.25">
      <c r="C116" s="21" t="s">
        <v>121</v>
      </c>
      <c r="D116" s="21" t="s">
        <v>205</v>
      </c>
      <c r="E116" s="21"/>
      <c r="F116" s="22">
        <v>139816</v>
      </c>
      <c r="G116" s="23">
        <v>34.086392115351607</v>
      </c>
      <c r="H116" s="23">
        <v>96.748689980974987</v>
      </c>
      <c r="I116" s="23">
        <v>-1.7430623104651828</v>
      </c>
      <c r="J116" s="23">
        <v>95.00562767050981</v>
      </c>
      <c r="K116" s="23">
        <v>110.89066776839107</v>
      </c>
      <c r="L116" s="23">
        <v>144.97705988374267</v>
      </c>
      <c r="M116" s="1"/>
      <c r="N116" s="23">
        <v>34.146685413361816</v>
      </c>
      <c r="O116" s="23">
        <v>83.35117892322053</v>
      </c>
      <c r="P116" s="23">
        <v>0.41593315494649641</v>
      </c>
      <c r="Q116" s="23">
        <v>-1.7430623104651828</v>
      </c>
      <c r="R116" s="23">
        <v>82.024049767701854</v>
      </c>
      <c r="S116" s="23">
        <v>100.82695733840262</v>
      </c>
      <c r="T116" s="23">
        <v>134.97364275176443</v>
      </c>
      <c r="W116" s="54" t="s">
        <v>553</v>
      </c>
      <c r="X116" s="62" t="s">
        <v>557</v>
      </c>
      <c r="Y116" s="54" t="s">
        <v>558</v>
      </c>
      <c r="Z116" s="54"/>
      <c r="AA116" s="54" t="s">
        <v>672</v>
      </c>
      <c r="AB116" s="55" t="s">
        <v>121</v>
      </c>
      <c r="AC116" s="55"/>
      <c r="AD116" s="57">
        <v>4.7658230000000001</v>
      </c>
      <c r="AE116" s="57">
        <v>13.52701483838</v>
      </c>
      <c r="AF116" s="57">
        <v>-0.24370800000000001</v>
      </c>
      <c r="AG116" s="52">
        <f t="shared" si="4"/>
        <v>13.28330683838</v>
      </c>
      <c r="AH116" s="52">
        <f t="shared" si="5"/>
        <v>15.504289604705367</v>
      </c>
      <c r="AI116" s="58">
        <v>20.270112604705368</v>
      </c>
      <c r="AJ116" s="36"/>
      <c r="AK116" s="57">
        <v>4.7742529677545962</v>
      </c>
      <c r="AL116" s="57">
        <v>11.653828432329002</v>
      </c>
      <c r="AM116" s="57">
        <v>5.8154109991999346E-2</v>
      </c>
      <c r="AN116" s="57">
        <v>-0.24370800000000001</v>
      </c>
      <c r="AO116" s="52">
        <f t="shared" si="6"/>
        <v>11.468274542321002</v>
      </c>
      <c r="AP116" s="52">
        <f t="shared" si="7"/>
        <v>14.0972218672261</v>
      </c>
      <c r="AQ116" s="52">
        <v>18.871474834980695</v>
      </c>
    </row>
    <row r="117" spans="3:43" x14ac:dyDescent="0.25">
      <c r="C117" s="21" t="s">
        <v>122</v>
      </c>
      <c r="D117" s="21" t="s">
        <v>243</v>
      </c>
      <c r="E117" s="21"/>
      <c r="F117" s="22">
        <v>88230</v>
      </c>
      <c r="G117" s="23">
        <v>39.437300238014281</v>
      </c>
      <c r="H117" s="23">
        <v>60.217234570792243</v>
      </c>
      <c r="I117" s="23">
        <v>-2.3397597189164685</v>
      </c>
      <c r="J117" s="23">
        <v>57.877474851875782</v>
      </c>
      <c r="K117" s="23">
        <v>77.781465696532393</v>
      </c>
      <c r="L117" s="23">
        <v>117.21876593454668</v>
      </c>
      <c r="M117" s="1"/>
      <c r="N117" s="23">
        <v>39.771095490445553</v>
      </c>
      <c r="O117" s="23">
        <v>51.959754717137024</v>
      </c>
      <c r="P117" s="23">
        <v>0.25823732408477795</v>
      </c>
      <c r="Q117" s="23">
        <v>-2.3397597189164685</v>
      </c>
      <c r="R117" s="23">
        <v>49.878232322305337</v>
      </c>
      <c r="S117" s="23">
        <v>73.212382265390247</v>
      </c>
      <c r="T117" s="23">
        <v>112.98347775583581</v>
      </c>
      <c r="W117" s="54" t="s">
        <v>553</v>
      </c>
      <c r="X117" s="62" t="s">
        <v>557</v>
      </c>
      <c r="Y117" s="54" t="s">
        <v>555</v>
      </c>
      <c r="Z117" s="54"/>
      <c r="AA117" s="54" t="s">
        <v>673</v>
      </c>
      <c r="AB117" s="55" t="s">
        <v>122</v>
      </c>
      <c r="AC117" s="55"/>
      <c r="AD117" s="57">
        <v>3.4795530000000001</v>
      </c>
      <c r="AE117" s="57">
        <v>5.3129666061809999</v>
      </c>
      <c r="AF117" s="57">
        <v>-0.20643700000000001</v>
      </c>
      <c r="AG117" s="52">
        <f t="shared" si="4"/>
        <v>5.1065296061809997</v>
      </c>
      <c r="AH117" s="52">
        <f t="shared" si="5"/>
        <v>6.8626587184050534</v>
      </c>
      <c r="AI117" s="58">
        <v>10.342211718405053</v>
      </c>
      <c r="AJ117" s="36"/>
      <c r="AK117" s="57">
        <v>3.5090037551220115</v>
      </c>
      <c r="AL117" s="57">
        <v>4.584409158693</v>
      </c>
      <c r="AM117" s="57">
        <v>2.2784279103999959E-2</v>
      </c>
      <c r="AN117" s="57">
        <v>-0.20643700000000001</v>
      </c>
      <c r="AO117" s="52">
        <f t="shared" si="6"/>
        <v>4.4007564377969999</v>
      </c>
      <c r="AP117" s="52">
        <f t="shared" si="7"/>
        <v>6.4595284872753815</v>
      </c>
      <c r="AQ117" s="52">
        <v>9.9685322423973926</v>
      </c>
    </row>
    <row r="118" spans="3:43" x14ac:dyDescent="0.25">
      <c r="C118" s="21" t="s">
        <v>123</v>
      </c>
      <c r="D118" s="21"/>
      <c r="E118" s="21" t="s">
        <v>177</v>
      </c>
      <c r="F118" s="22">
        <v>339546</v>
      </c>
      <c r="G118" s="23">
        <v>380.80167046585734</v>
      </c>
      <c r="H118" s="23">
        <v>347.74811766881072</v>
      </c>
      <c r="I118" s="23">
        <v>-1.6289810511683247</v>
      </c>
      <c r="J118" s="23">
        <v>346.11913661764243</v>
      </c>
      <c r="K118" s="23">
        <v>406.03792016409005</v>
      </c>
      <c r="L118" s="23">
        <v>786.83959062994745</v>
      </c>
      <c r="M118" s="1"/>
      <c r="N118" s="23">
        <v>381.89777603203106</v>
      </c>
      <c r="O118" s="23">
        <v>312.5701220381863</v>
      </c>
      <c r="P118" s="23">
        <v>1.4821210115507089</v>
      </c>
      <c r="Q118" s="23">
        <v>-1.6289810511683247</v>
      </c>
      <c r="R118" s="23">
        <v>312.42326199856871</v>
      </c>
      <c r="S118" s="23">
        <v>385.18211159097984</v>
      </c>
      <c r="T118" s="23">
        <v>767.0798876230109</v>
      </c>
      <c r="W118" s="54" t="s">
        <v>581</v>
      </c>
      <c r="X118" s="63" t="s">
        <v>557</v>
      </c>
      <c r="Y118" s="54" t="s">
        <v>558</v>
      </c>
      <c r="Z118" s="54"/>
      <c r="AA118" s="54" t="s">
        <v>674</v>
      </c>
      <c r="AB118" s="55" t="s">
        <v>123</v>
      </c>
      <c r="AC118" s="55"/>
      <c r="AD118" s="57">
        <v>129.29968400000001</v>
      </c>
      <c r="AE118" s="57">
        <v>118.076482361974</v>
      </c>
      <c r="AF118" s="57">
        <v>-0.55311399999999999</v>
      </c>
      <c r="AG118" s="52">
        <f t="shared" si="4"/>
        <v>117.52336836197401</v>
      </c>
      <c r="AH118" s="52">
        <f t="shared" si="5"/>
        <v>137.86855164003612</v>
      </c>
      <c r="AI118" s="58">
        <v>267.16823564003613</v>
      </c>
      <c r="AJ118" s="36"/>
      <c r="AK118" s="57">
        <v>129.67186226057203</v>
      </c>
      <c r="AL118" s="57">
        <v>106.131934657578</v>
      </c>
      <c r="AM118" s="57">
        <v>0.50324826098799702</v>
      </c>
      <c r="AN118" s="57">
        <v>-0.55311399999999999</v>
      </c>
      <c r="AO118" s="52">
        <f t="shared" si="6"/>
        <v>106.08206891856601</v>
      </c>
      <c r="AP118" s="52">
        <f t="shared" si="7"/>
        <v>130.78704526227085</v>
      </c>
      <c r="AQ118" s="52">
        <v>260.45890752284288</v>
      </c>
    </row>
    <row r="119" spans="3:43" x14ac:dyDescent="0.25">
      <c r="C119" s="21" t="s">
        <v>124</v>
      </c>
      <c r="D119" s="21" t="s">
        <v>318</v>
      </c>
      <c r="E119" s="21" t="s">
        <v>319</v>
      </c>
      <c r="F119" s="22">
        <v>115821</v>
      </c>
      <c r="G119" s="23">
        <v>52.436578858756185</v>
      </c>
      <c r="H119" s="23">
        <v>60.997330519387674</v>
      </c>
      <c r="I119" s="23">
        <v>-1.1128120116386493</v>
      </c>
      <c r="J119" s="23">
        <v>59.884518507749029</v>
      </c>
      <c r="K119" s="23">
        <v>76.003324172851819</v>
      </c>
      <c r="L119" s="23">
        <v>128.439903031608</v>
      </c>
      <c r="M119" s="1"/>
      <c r="N119" s="23">
        <v>52.744220453949673</v>
      </c>
      <c r="O119" s="23">
        <v>52.702211600771882</v>
      </c>
      <c r="P119" s="23">
        <v>0.26115654439177338</v>
      </c>
      <c r="Q119" s="23">
        <v>-1.1128120116386493</v>
      </c>
      <c r="R119" s="23">
        <v>51.850556133525011</v>
      </c>
      <c r="S119" s="23">
        <v>72.679321359097642</v>
      </c>
      <c r="T119" s="23">
        <v>125.42354181304731</v>
      </c>
      <c r="W119" s="54" t="s">
        <v>553</v>
      </c>
      <c r="X119" s="62" t="s">
        <v>560</v>
      </c>
      <c r="Y119" s="54" t="s">
        <v>555</v>
      </c>
      <c r="Z119" s="54"/>
      <c r="AA119" s="54" t="s">
        <v>675</v>
      </c>
      <c r="AB119" s="55" t="s">
        <v>124</v>
      </c>
      <c r="AC119" s="55"/>
      <c r="AD119" s="57">
        <v>6.0732569999999999</v>
      </c>
      <c r="AE119" s="57">
        <v>7.0647718180860002</v>
      </c>
      <c r="AF119" s="57">
        <v>-0.128887</v>
      </c>
      <c r="AG119" s="52">
        <f t="shared" si="4"/>
        <v>6.9358848180860004</v>
      </c>
      <c r="AH119" s="52">
        <f t="shared" si="5"/>
        <v>8.802781009023871</v>
      </c>
      <c r="AI119" s="58">
        <v>14.876038009023871</v>
      </c>
      <c r="AJ119" s="36"/>
      <c r="AK119" s="57">
        <v>6.1088883571969053</v>
      </c>
      <c r="AL119" s="57">
        <v>6.104022849813</v>
      </c>
      <c r="AM119" s="57">
        <v>3.0247412127999588E-2</v>
      </c>
      <c r="AN119" s="57">
        <v>-0.128887</v>
      </c>
      <c r="AO119" s="52">
        <f t="shared" si="6"/>
        <v>6.0053832619409997</v>
      </c>
      <c r="AP119" s="52">
        <f t="shared" si="7"/>
        <v>8.4177916791320477</v>
      </c>
      <c r="AQ119" s="52">
        <v>14.526680036328953</v>
      </c>
    </row>
    <row r="120" spans="3:43" x14ac:dyDescent="0.25">
      <c r="C120" s="21" t="s">
        <v>125</v>
      </c>
      <c r="D120" s="21"/>
      <c r="E120" s="21"/>
      <c r="F120" s="22">
        <v>534378</v>
      </c>
      <c r="G120" s="23">
        <v>399.68524153314695</v>
      </c>
      <c r="H120" s="23">
        <v>311.72477600661892</v>
      </c>
      <c r="I120" s="23">
        <v>0</v>
      </c>
      <c r="J120" s="23">
        <v>311.72477600661892</v>
      </c>
      <c r="K120" s="23">
        <v>380.65410235099318</v>
      </c>
      <c r="L120" s="23">
        <v>780.33934388414013</v>
      </c>
      <c r="M120" s="1"/>
      <c r="N120" s="23">
        <v>402.22321550819231</v>
      </c>
      <c r="O120" s="23">
        <v>285.33696183104092</v>
      </c>
      <c r="P120" s="23">
        <v>1.3280616240002612</v>
      </c>
      <c r="Q120" s="23">
        <v>0</v>
      </c>
      <c r="R120" s="23">
        <v>286.66502345504114</v>
      </c>
      <c r="S120" s="23">
        <v>366.6502794688231</v>
      </c>
      <c r="T120" s="23">
        <v>768.87349497701541</v>
      </c>
      <c r="W120" s="54" t="s">
        <v>608</v>
      </c>
      <c r="X120" s="63" t="s">
        <v>560</v>
      </c>
      <c r="Y120" s="54" t="s">
        <v>555</v>
      </c>
      <c r="Z120" s="54"/>
      <c r="AA120" s="54" t="s">
        <v>676</v>
      </c>
      <c r="AB120" s="55" t="s">
        <v>125</v>
      </c>
      <c r="AC120" s="55"/>
      <c r="AD120" s="57">
        <v>213.583</v>
      </c>
      <c r="AE120" s="57">
        <v>166.578862352865</v>
      </c>
      <c r="AF120" s="57">
        <v>0</v>
      </c>
      <c r="AG120" s="52">
        <f t="shared" si="4"/>
        <v>166.578862352865</v>
      </c>
      <c r="AH120" s="52">
        <f t="shared" si="5"/>
        <v>203.41317790611905</v>
      </c>
      <c r="AI120" s="58">
        <v>416.99617790611904</v>
      </c>
      <c r="AJ120" s="36"/>
      <c r="AK120" s="57">
        <v>214.93923745683679</v>
      </c>
      <c r="AL120" s="57">
        <v>152.47779498934798</v>
      </c>
      <c r="AM120" s="57">
        <v>0.70968691451001165</v>
      </c>
      <c r="AN120" s="57">
        <v>0</v>
      </c>
      <c r="AO120" s="52">
        <f t="shared" si="6"/>
        <v>153.18748190385799</v>
      </c>
      <c r="AP120" s="52">
        <f t="shared" si="7"/>
        <v>195.92984304199075</v>
      </c>
      <c r="AQ120" s="52">
        <v>410.86908049882754</v>
      </c>
    </row>
    <row r="121" spans="3:43" x14ac:dyDescent="0.25">
      <c r="C121" s="21" t="s">
        <v>126</v>
      </c>
      <c r="D121" s="21"/>
      <c r="E121" s="21"/>
      <c r="F121" s="22">
        <v>811820</v>
      </c>
      <c r="G121" s="23">
        <v>26.638188268335345</v>
      </c>
      <c r="H121" s="23">
        <v>21.219750916976668</v>
      </c>
      <c r="I121" s="23">
        <v>0</v>
      </c>
      <c r="J121" s="23">
        <v>21.219750916976668</v>
      </c>
      <c r="K121" s="23">
        <v>21.443549789147475</v>
      </c>
      <c r="L121" s="23">
        <v>48.081738057482816</v>
      </c>
      <c r="M121" s="1"/>
      <c r="N121" s="23">
        <v>26.811785168871999</v>
      </c>
      <c r="O121" s="23">
        <v>19.663658331721319</v>
      </c>
      <c r="P121" s="23">
        <v>9.0413976581016242E-2</v>
      </c>
      <c r="Q121" s="23">
        <v>0</v>
      </c>
      <c r="R121" s="23">
        <v>19.754072308302334</v>
      </c>
      <c r="S121" s="23">
        <v>20.322240261669481</v>
      </c>
      <c r="T121" s="23">
        <v>47.134025430541477</v>
      </c>
      <c r="W121" s="54" t="s">
        <v>565</v>
      </c>
      <c r="X121" s="63" t="s">
        <v>566</v>
      </c>
      <c r="Y121" s="54" t="s">
        <v>567</v>
      </c>
      <c r="Z121" s="54"/>
      <c r="AA121" s="54" t="s">
        <v>677</v>
      </c>
      <c r="AB121" s="55" t="s">
        <v>126</v>
      </c>
      <c r="AC121" s="55"/>
      <c r="AD121" s="57">
        <v>21.625413999999999</v>
      </c>
      <c r="AE121" s="57">
        <v>17.226618189419998</v>
      </c>
      <c r="AF121" s="57">
        <v>0</v>
      </c>
      <c r="AG121" s="52">
        <f t="shared" si="4"/>
        <v>17.226618189419998</v>
      </c>
      <c r="AH121" s="52">
        <f t="shared" si="5"/>
        <v>17.408302589825702</v>
      </c>
      <c r="AI121" s="58">
        <v>39.033716589825701</v>
      </c>
      <c r="AJ121" s="36"/>
      <c r="AK121" s="57">
        <v>21.766343435793665</v>
      </c>
      <c r="AL121" s="57">
        <v>15.963351106858001</v>
      </c>
      <c r="AM121" s="57">
        <v>7.33998744680006E-2</v>
      </c>
      <c r="AN121" s="57">
        <v>0</v>
      </c>
      <c r="AO121" s="52">
        <f t="shared" si="6"/>
        <v>16.036750981326001</v>
      </c>
      <c r="AP121" s="52">
        <f t="shared" si="7"/>
        <v>16.498001089228516</v>
      </c>
      <c r="AQ121" s="52">
        <v>38.264344525022182</v>
      </c>
    </row>
    <row r="122" spans="3:43" x14ac:dyDescent="0.25">
      <c r="C122" s="21" t="s">
        <v>127</v>
      </c>
      <c r="D122" s="21" t="s">
        <v>125</v>
      </c>
      <c r="E122" s="21" t="s">
        <v>126</v>
      </c>
      <c r="F122" s="22">
        <v>100978</v>
      </c>
      <c r="G122" s="23">
        <v>72.104111786725838</v>
      </c>
      <c r="H122" s="23">
        <v>79.893252295450495</v>
      </c>
      <c r="I122" s="23">
        <v>0</v>
      </c>
      <c r="J122" s="23">
        <v>79.893252295450495</v>
      </c>
      <c r="K122" s="23">
        <v>95.402155343557709</v>
      </c>
      <c r="L122" s="23">
        <v>167.50626713028353</v>
      </c>
      <c r="M122" s="1"/>
      <c r="N122" s="23">
        <v>71.716981455230666</v>
      </c>
      <c r="O122" s="23">
        <v>69.200058142803385</v>
      </c>
      <c r="P122" s="23">
        <v>0.34194704339559118</v>
      </c>
      <c r="Q122" s="23">
        <v>0</v>
      </c>
      <c r="R122" s="23">
        <v>69.542005186198963</v>
      </c>
      <c r="S122" s="23">
        <v>88.393953405175907</v>
      </c>
      <c r="T122" s="23">
        <v>160.11093486040656</v>
      </c>
      <c r="W122" s="54" t="s">
        <v>553</v>
      </c>
      <c r="X122" s="62" t="s">
        <v>554</v>
      </c>
      <c r="Y122" s="54" t="s">
        <v>555</v>
      </c>
      <c r="Z122" s="54"/>
      <c r="AA122" s="54" t="s">
        <v>678</v>
      </c>
      <c r="AB122" s="55" t="s">
        <v>127</v>
      </c>
      <c r="AC122" s="55"/>
      <c r="AD122" s="57">
        <v>7.2809290000000004</v>
      </c>
      <c r="AE122" s="57">
        <v>8.0674608302900008</v>
      </c>
      <c r="AF122" s="57">
        <v>0</v>
      </c>
      <c r="AG122" s="52">
        <f t="shared" si="4"/>
        <v>8.0674608302900008</v>
      </c>
      <c r="AH122" s="52">
        <f t="shared" si="5"/>
        <v>9.6335188422817701</v>
      </c>
      <c r="AI122" s="58">
        <v>16.914447842281771</v>
      </c>
      <c r="AJ122" s="36"/>
      <c r="AK122" s="57">
        <v>7.2418373533862814</v>
      </c>
      <c r="AL122" s="57">
        <v>6.9876834711439999</v>
      </c>
      <c r="AM122" s="57">
        <v>3.4529128548000006E-2</v>
      </c>
      <c r="AN122" s="57">
        <v>0</v>
      </c>
      <c r="AO122" s="52">
        <f t="shared" si="6"/>
        <v>7.0222125996919997</v>
      </c>
      <c r="AP122" s="52">
        <f t="shared" si="7"/>
        <v>8.9258446269478533</v>
      </c>
      <c r="AQ122" s="52">
        <v>16.167681980334134</v>
      </c>
    </row>
    <row r="123" spans="3:43" x14ac:dyDescent="0.25">
      <c r="C123" s="21" t="s">
        <v>128</v>
      </c>
      <c r="D123" s="21" t="s">
        <v>157</v>
      </c>
      <c r="E123" s="21" t="s">
        <v>158</v>
      </c>
      <c r="F123" s="22">
        <v>128319</v>
      </c>
      <c r="G123" s="23">
        <v>43.218634808563031</v>
      </c>
      <c r="H123" s="23">
        <v>44.4960343982263</v>
      </c>
      <c r="I123" s="23">
        <v>-1.5272484978841794</v>
      </c>
      <c r="J123" s="23">
        <v>42.968785900342127</v>
      </c>
      <c r="K123" s="23">
        <v>59.318989872911345</v>
      </c>
      <c r="L123" s="23">
        <v>102.53762468147438</v>
      </c>
      <c r="M123" s="1"/>
      <c r="N123" s="23">
        <v>43.543849786202024</v>
      </c>
      <c r="O123" s="23">
        <v>38.468546195980331</v>
      </c>
      <c r="P123" s="23">
        <v>0.1903570873448229</v>
      </c>
      <c r="Q123" s="23">
        <v>-1.5272484978841794</v>
      </c>
      <c r="R123" s="23">
        <v>37.131654785440979</v>
      </c>
      <c r="S123" s="23">
        <v>56.599587773983814</v>
      </c>
      <c r="T123" s="23">
        <v>100.14343756018584</v>
      </c>
      <c r="W123" s="54" t="s">
        <v>553</v>
      </c>
      <c r="X123" s="62" t="s">
        <v>560</v>
      </c>
      <c r="Y123" s="54" t="s">
        <v>555</v>
      </c>
      <c r="Z123" s="54"/>
      <c r="AA123" s="54" t="s">
        <v>679</v>
      </c>
      <c r="AB123" s="55" t="s">
        <v>128</v>
      </c>
      <c r="AC123" s="55"/>
      <c r="AD123" s="57">
        <v>5.5457720000000004</v>
      </c>
      <c r="AE123" s="57">
        <v>5.7096866379460005</v>
      </c>
      <c r="AF123" s="57">
        <v>-0.19597500000000001</v>
      </c>
      <c r="AG123" s="52">
        <f t="shared" si="4"/>
        <v>5.5137116379460007</v>
      </c>
      <c r="AH123" s="52">
        <f t="shared" si="5"/>
        <v>7.6117534615021105</v>
      </c>
      <c r="AI123" s="58">
        <v>13.157525461502111</v>
      </c>
      <c r="AJ123" s="36"/>
      <c r="AK123" s="57">
        <v>5.5875032607156578</v>
      </c>
      <c r="AL123" s="57">
        <v>4.936245379322</v>
      </c>
      <c r="AM123" s="57">
        <v>2.4426431091000327E-2</v>
      </c>
      <c r="AN123" s="57">
        <v>-0.19597500000000001</v>
      </c>
      <c r="AO123" s="52">
        <f t="shared" si="6"/>
        <v>4.7646968104130005</v>
      </c>
      <c r="AP123" s="52">
        <f t="shared" si="7"/>
        <v>7.2628025035698291</v>
      </c>
      <c r="AQ123" s="52">
        <v>12.850305764285487</v>
      </c>
    </row>
    <row r="124" spans="3:43" x14ac:dyDescent="0.25">
      <c r="C124" s="21" t="s">
        <v>129</v>
      </c>
      <c r="D124" s="21" t="s">
        <v>97</v>
      </c>
      <c r="E124" s="21"/>
      <c r="F124" s="22">
        <v>52758</v>
      </c>
      <c r="G124" s="23">
        <v>64.838242541415525</v>
      </c>
      <c r="H124" s="23">
        <v>72.387517768982903</v>
      </c>
      <c r="I124" s="23">
        <v>-0.63389438568558321</v>
      </c>
      <c r="J124" s="23">
        <v>71.753623383297324</v>
      </c>
      <c r="K124" s="23">
        <v>83.501716716516157</v>
      </c>
      <c r="L124" s="23">
        <v>148.33995925793167</v>
      </c>
      <c r="M124" s="1"/>
      <c r="N124" s="23">
        <v>65.153866341374808</v>
      </c>
      <c r="O124" s="23">
        <v>63.082942168258832</v>
      </c>
      <c r="P124" s="23">
        <v>0.30744717701580887</v>
      </c>
      <c r="Q124" s="23">
        <v>-0.63389438568558321</v>
      </c>
      <c r="R124" s="23">
        <v>62.756494959589055</v>
      </c>
      <c r="S124" s="23">
        <v>80.27564354857077</v>
      </c>
      <c r="T124" s="23">
        <v>145.42950988994559</v>
      </c>
      <c r="W124" s="54" t="s">
        <v>553</v>
      </c>
      <c r="X124" s="62" t="s">
        <v>557</v>
      </c>
      <c r="Y124" s="54" t="s">
        <v>558</v>
      </c>
      <c r="Z124" s="54"/>
      <c r="AA124" s="54" t="s">
        <v>680</v>
      </c>
      <c r="AB124" s="55" t="s">
        <v>129</v>
      </c>
      <c r="AC124" s="55"/>
      <c r="AD124" s="57">
        <v>3.4207360000000002</v>
      </c>
      <c r="AE124" s="57">
        <v>3.8190206624560004</v>
      </c>
      <c r="AF124" s="57">
        <v>-3.3443000000000001E-2</v>
      </c>
      <c r="AG124" s="52">
        <f t="shared" si="4"/>
        <v>3.7855776624560002</v>
      </c>
      <c r="AH124" s="52">
        <f t="shared" si="5"/>
        <v>4.4053835705299598</v>
      </c>
      <c r="AI124" s="58">
        <v>7.8261195705299595</v>
      </c>
      <c r="AJ124" s="36"/>
      <c r="AK124" s="57">
        <v>3.4373876804382522</v>
      </c>
      <c r="AL124" s="57">
        <v>3.3281298629129998</v>
      </c>
      <c r="AM124" s="57">
        <v>1.6220298165000042E-2</v>
      </c>
      <c r="AN124" s="57">
        <v>-3.3443000000000001E-2</v>
      </c>
      <c r="AO124" s="52">
        <f t="shared" si="6"/>
        <v>3.3109071610779996</v>
      </c>
      <c r="AP124" s="52">
        <f t="shared" si="7"/>
        <v>4.2351824023354965</v>
      </c>
      <c r="AQ124" s="52">
        <v>7.6725700827737491</v>
      </c>
    </row>
    <row r="125" spans="3:43" x14ac:dyDescent="0.25">
      <c r="C125" s="21" t="s">
        <v>130</v>
      </c>
      <c r="D125" s="21" t="s">
        <v>330</v>
      </c>
      <c r="E125" s="21"/>
      <c r="F125" s="22">
        <v>132963</v>
      </c>
      <c r="G125" s="23">
        <v>92.137639794529306</v>
      </c>
      <c r="H125" s="23">
        <v>38.291749932545144</v>
      </c>
      <c r="I125" s="23">
        <v>-2.2043726450215472E-2</v>
      </c>
      <c r="J125" s="23">
        <v>38.269706206094931</v>
      </c>
      <c r="K125" s="23">
        <v>54.770483996750507</v>
      </c>
      <c r="L125" s="23">
        <v>146.90812379127982</v>
      </c>
      <c r="M125" s="1"/>
      <c r="N125" s="23">
        <v>93.115356589005756</v>
      </c>
      <c r="O125" s="23">
        <v>33.27987240498485</v>
      </c>
      <c r="P125" s="23">
        <v>0.16555700421921793</v>
      </c>
      <c r="Q125" s="23">
        <v>-2.2043726450215472E-2</v>
      </c>
      <c r="R125" s="23">
        <v>33.423385682753846</v>
      </c>
      <c r="S125" s="23">
        <v>54.699543834206331</v>
      </c>
      <c r="T125" s="23">
        <v>147.81490042321209</v>
      </c>
      <c r="W125" s="54" t="s">
        <v>553</v>
      </c>
      <c r="X125" s="62" t="s">
        <v>554</v>
      </c>
      <c r="Y125" s="54" t="s">
        <v>572</v>
      </c>
      <c r="Z125" s="54"/>
      <c r="AA125" s="54" t="s">
        <v>681</v>
      </c>
      <c r="AB125" s="55" t="s">
        <v>130</v>
      </c>
      <c r="AC125" s="55"/>
      <c r="AD125" s="57">
        <v>12.250897</v>
      </c>
      <c r="AE125" s="57">
        <v>5.0913859462810001</v>
      </c>
      <c r="AF125" s="57">
        <v>-2.931E-3</v>
      </c>
      <c r="AG125" s="52">
        <f t="shared" si="4"/>
        <v>5.0884549462809998</v>
      </c>
      <c r="AH125" s="52">
        <f t="shared" si="5"/>
        <v>7.2824478636599377</v>
      </c>
      <c r="AI125" s="58">
        <v>19.533344863659938</v>
      </c>
      <c r="AJ125" s="36"/>
      <c r="AK125" s="57">
        <v>12.380897158143972</v>
      </c>
      <c r="AL125" s="57">
        <v>4.4249916745840006</v>
      </c>
      <c r="AM125" s="57">
        <v>2.2012955951999872E-2</v>
      </c>
      <c r="AN125" s="57">
        <v>-2.931E-3</v>
      </c>
      <c r="AO125" s="52">
        <f t="shared" si="6"/>
        <v>4.4440736305359998</v>
      </c>
      <c r="AP125" s="52">
        <f t="shared" si="7"/>
        <v>7.2730154468275767</v>
      </c>
      <c r="AQ125" s="52">
        <v>19.653912604971548</v>
      </c>
    </row>
    <row r="126" spans="3:43" x14ac:dyDescent="0.25">
      <c r="C126" s="21" t="s">
        <v>131</v>
      </c>
      <c r="D126" s="21"/>
      <c r="E126" s="21" t="s">
        <v>401</v>
      </c>
      <c r="F126" s="22">
        <v>324773</v>
      </c>
      <c r="G126" s="23">
        <v>296.64565712051188</v>
      </c>
      <c r="H126" s="23">
        <v>503.05512486918548</v>
      </c>
      <c r="I126" s="23">
        <v>0</v>
      </c>
      <c r="J126" s="23">
        <v>503.05512486918548</v>
      </c>
      <c r="K126" s="23">
        <v>583.78211801271573</v>
      </c>
      <c r="L126" s="23">
        <v>880.42777513322744</v>
      </c>
      <c r="M126" s="1"/>
      <c r="N126" s="23">
        <v>296.74399797334615</v>
      </c>
      <c r="O126" s="23">
        <v>451.13754437721423</v>
      </c>
      <c r="P126" s="23">
        <v>2.1589702283995136</v>
      </c>
      <c r="Q126" s="23">
        <v>0</v>
      </c>
      <c r="R126" s="23">
        <v>453.29651460561371</v>
      </c>
      <c r="S126" s="23">
        <v>545.12002530990617</v>
      </c>
      <c r="T126" s="23">
        <v>841.86402328325232</v>
      </c>
      <c r="W126" s="54" t="s">
        <v>571</v>
      </c>
      <c r="X126" s="63" t="s">
        <v>554</v>
      </c>
      <c r="Y126" s="54" t="s">
        <v>572</v>
      </c>
      <c r="Z126" s="54"/>
      <c r="AA126" s="54" t="s">
        <v>682</v>
      </c>
      <c r="AB126" s="55" t="s">
        <v>131</v>
      </c>
      <c r="AC126" s="55"/>
      <c r="AD126" s="57">
        <v>96.342500000000001</v>
      </c>
      <c r="AE126" s="57">
        <v>163.37872206914</v>
      </c>
      <c r="AF126" s="57">
        <v>0</v>
      </c>
      <c r="AG126" s="52">
        <f t="shared" si="4"/>
        <v>163.37872206914</v>
      </c>
      <c r="AH126" s="52">
        <f t="shared" si="5"/>
        <v>189.59666981334371</v>
      </c>
      <c r="AI126" s="58">
        <v>285.93916981334371</v>
      </c>
      <c r="AJ126" s="36"/>
      <c r="AK126" s="57">
        <v>96.374438453797538</v>
      </c>
      <c r="AL126" s="57">
        <v>146.51729370002099</v>
      </c>
      <c r="AM126" s="57">
        <v>0.70117523798799519</v>
      </c>
      <c r="AN126" s="57">
        <v>0</v>
      </c>
      <c r="AO126" s="52">
        <f t="shared" si="6"/>
        <v>147.21846893800898</v>
      </c>
      <c r="AP126" s="52">
        <f t="shared" si="7"/>
        <v>177.04026597997415</v>
      </c>
      <c r="AQ126" s="52">
        <v>273.4147044337717</v>
      </c>
    </row>
    <row r="127" spans="3:43" x14ac:dyDescent="0.25">
      <c r="C127" s="21" t="s">
        <v>132</v>
      </c>
      <c r="D127" s="21" t="s">
        <v>135</v>
      </c>
      <c r="E127" s="21" t="s">
        <v>136</v>
      </c>
      <c r="F127" s="22">
        <v>127377</v>
      </c>
      <c r="G127" s="23">
        <v>58.595130989111063</v>
      </c>
      <c r="H127" s="23">
        <v>57.815832659977858</v>
      </c>
      <c r="I127" s="23">
        <v>-2.4555846031858182</v>
      </c>
      <c r="J127" s="23">
        <v>55.360248056792045</v>
      </c>
      <c r="K127" s="23">
        <v>71.325885821516863</v>
      </c>
      <c r="L127" s="23">
        <v>129.92101681062792</v>
      </c>
      <c r="M127" s="1"/>
      <c r="N127" s="23">
        <v>58.89264815641868</v>
      </c>
      <c r="O127" s="23">
        <v>50.048851003815443</v>
      </c>
      <c r="P127" s="23">
        <v>0.24718456313934289</v>
      </c>
      <c r="Q127" s="23">
        <v>-2.4555846031858182</v>
      </c>
      <c r="R127" s="23">
        <v>47.840450963768966</v>
      </c>
      <c r="S127" s="23">
        <v>68.41440048532715</v>
      </c>
      <c r="T127" s="23">
        <v>127.30704864174582</v>
      </c>
      <c r="W127" s="54" t="s">
        <v>553</v>
      </c>
      <c r="X127" s="62" t="s">
        <v>560</v>
      </c>
      <c r="Y127" s="54" t="s">
        <v>555</v>
      </c>
      <c r="Z127" s="54"/>
      <c r="AA127" s="54" t="s">
        <v>683</v>
      </c>
      <c r="AB127" s="55" t="s">
        <v>132</v>
      </c>
      <c r="AC127" s="55"/>
      <c r="AD127" s="57">
        <v>7.4636719999999999</v>
      </c>
      <c r="AE127" s="57">
        <v>7.3644073167300004</v>
      </c>
      <c r="AF127" s="57">
        <v>-0.31278499999999998</v>
      </c>
      <c r="AG127" s="52">
        <f t="shared" si="4"/>
        <v>7.0516223167300005</v>
      </c>
      <c r="AH127" s="52">
        <f t="shared" si="5"/>
        <v>9.0852773582873532</v>
      </c>
      <c r="AI127" s="58">
        <v>16.548949358287352</v>
      </c>
      <c r="AJ127" s="36"/>
      <c r="AK127" s="57">
        <v>7.5015688442201416</v>
      </c>
      <c r="AL127" s="57">
        <v>6.3750724943129997</v>
      </c>
      <c r="AM127" s="57">
        <v>3.1485628099000081E-2</v>
      </c>
      <c r="AN127" s="57">
        <v>-0.31278499999999998</v>
      </c>
      <c r="AO127" s="52">
        <f t="shared" si="6"/>
        <v>6.0937731224120002</v>
      </c>
      <c r="AP127" s="52">
        <f t="shared" si="7"/>
        <v>8.714421090619517</v>
      </c>
      <c r="AQ127" s="52">
        <v>16.215989934839659</v>
      </c>
    </row>
    <row r="128" spans="3:43" x14ac:dyDescent="0.25">
      <c r="C128" s="21" t="s">
        <v>133</v>
      </c>
      <c r="D128" s="21" t="s">
        <v>330</v>
      </c>
      <c r="E128" s="21"/>
      <c r="F128" s="22">
        <v>76974</v>
      </c>
      <c r="G128" s="23">
        <v>68.224062670512126</v>
      </c>
      <c r="H128" s="23">
        <v>40.33194021200665</v>
      </c>
      <c r="I128" s="23">
        <v>0</v>
      </c>
      <c r="J128" s="23">
        <v>40.33194021200665</v>
      </c>
      <c r="K128" s="23">
        <v>57.758551377765656</v>
      </c>
      <c r="L128" s="23">
        <v>125.98261404827777</v>
      </c>
      <c r="M128" s="1"/>
      <c r="N128" s="23">
        <v>68.755773337057946</v>
      </c>
      <c r="O128" s="23">
        <v>35.072379731026061</v>
      </c>
      <c r="P128" s="23">
        <v>0.17437790665678815</v>
      </c>
      <c r="Q128" s="23">
        <v>0</v>
      </c>
      <c r="R128" s="23">
        <v>35.246757637682848</v>
      </c>
      <c r="S128" s="23">
        <v>61.032219245649181</v>
      </c>
      <c r="T128" s="23">
        <v>129.78799258270712</v>
      </c>
      <c r="W128" s="54" t="s">
        <v>553</v>
      </c>
      <c r="X128" s="62" t="s">
        <v>554</v>
      </c>
      <c r="Y128" s="54" t="s">
        <v>572</v>
      </c>
      <c r="Z128" s="54"/>
      <c r="AA128" s="54" t="s">
        <v>684</v>
      </c>
      <c r="AB128" s="55" t="s">
        <v>133</v>
      </c>
      <c r="AC128" s="55"/>
      <c r="AD128" s="57">
        <v>5.2514789999999998</v>
      </c>
      <c r="AE128" s="57">
        <v>3.1045107658790001</v>
      </c>
      <c r="AF128" s="57">
        <v>0</v>
      </c>
      <c r="AG128" s="52">
        <f t="shared" si="4"/>
        <v>3.1045107658790001</v>
      </c>
      <c r="AH128" s="52">
        <f t="shared" si="5"/>
        <v>4.4459067337521336</v>
      </c>
      <c r="AI128" s="58">
        <v>9.6973857337521334</v>
      </c>
      <c r="AJ128" s="36"/>
      <c r="AK128" s="57">
        <v>5.292406896846698</v>
      </c>
      <c r="AL128" s="57">
        <v>2.6996613574160002</v>
      </c>
      <c r="AM128" s="57">
        <v>1.3422564986999612E-2</v>
      </c>
      <c r="AN128" s="57">
        <v>0</v>
      </c>
      <c r="AO128" s="52">
        <f t="shared" si="6"/>
        <v>2.7130839224029999</v>
      </c>
      <c r="AP128" s="52">
        <f t="shared" si="7"/>
        <v>4.6978940442145998</v>
      </c>
      <c r="AQ128" s="52">
        <v>9.9903009410612977</v>
      </c>
    </row>
    <row r="129" spans="3:43" x14ac:dyDescent="0.25">
      <c r="C129" s="21" t="s">
        <v>134</v>
      </c>
      <c r="D129" s="21" t="s">
        <v>103</v>
      </c>
      <c r="E129" s="21" t="s">
        <v>105</v>
      </c>
      <c r="F129" s="22">
        <v>112994</v>
      </c>
      <c r="G129" s="23">
        <v>45.472325964210484</v>
      </c>
      <c r="H129" s="23">
        <v>64.864300363629937</v>
      </c>
      <c r="I129" s="23">
        <v>-0.27811211214754766</v>
      </c>
      <c r="J129" s="23">
        <v>64.586188251482383</v>
      </c>
      <c r="K129" s="23">
        <v>79.585998153119917</v>
      </c>
      <c r="L129" s="23">
        <v>125.05832411733041</v>
      </c>
      <c r="M129" s="1"/>
      <c r="N129" s="23">
        <v>45.926968219753199</v>
      </c>
      <c r="O129" s="23">
        <v>56.040934698125568</v>
      </c>
      <c r="P129" s="23">
        <v>0.27813396598048984</v>
      </c>
      <c r="Q129" s="23">
        <v>-0.27811211214754766</v>
      </c>
      <c r="R129" s="23">
        <v>56.040956551958516</v>
      </c>
      <c r="S129" s="23">
        <v>72.292770411487211</v>
      </c>
      <c r="T129" s="23">
        <v>118.21973863124043</v>
      </c>
      <c r="W129" s="54" t="s">
        <v>553</v>
      </c>
      <c r="X129" s="62" t="s">
        <v>554</v>
      </c>
      <c r="Y129" s="54" t="s">
        <v>555</v>
      </c>
      <c r="Z129" s="54"/>
      <c r="AA129" s="54" t="s">
        <v>685</v>
      </c>
      <c r="AB129" s="55" t="s">
        <v>134</v>
      </c>
      <c r="AC129" s="55"/>
      <c r="AD129" s="57">
        <v>5.1380999999999997</v>
      </c>
      <c r="AE129" s="57">
        <v>7.3292767552880003</v>
      </c>
      <c r="AF129" s="57">
        <v>-3.1425000000000002E-2</v>
      </c>
      <c r="AG129" s="52">
        <f t="shared" si="4"/>
        <v>7.2978517552880007</v>
      </c>
      <c r="AH129" s="52">
        <f t="shared" si="5"/>
        <v>8.9927402753136327</v>
      </c>
      <c r="AI129" s="58">
        <v>14.130840275313632</v>
      </c>
      <c r="AJ129" s="36"/>
      <c r="AK129" s="57">
        <v>5.1894718470227934</v>
      </c>
      <c r="AL129" s="57">
        <v>6.3322893752800002</v>
      </c>
      <c r="AM129" s="57">
        <v>3.1427469351999464E-2</v>
      </c>
      <c r="AN129" s="57">
        <v>-3.1425000000000002E-2</v>
      </c>
      <c r="AO129" s="52">
        <f t="shared" si="6"/>
        <v>6.3322918446320005</v>
      </c>
      <c r="AP129" s="52">
        <f t="shared" si="7"/>
        <v>8.168649299875586</v>
      </c>
      <c r="AQ129" s="52">
        <v>13.35812114689838</v>
      </c>
    </row>
    <row r="130" spans="3:43" x14ac:dyDescent="0.25">
      <c r="C130" s="21" t="s">
        <v>135</v>
      </c>
      <c r="D130" s="21"/>
      <c r="E130" s="21"/>
      <c r="F130" s="22">
        <v>1424221</v>
      </c>
      <c r="G130" s="23">
        <v>363.76800440381095</v>
      </c>
      <c r="H130" s="23">
        <v>275.29035744140202</v>
      </c>
      <c r="I130" s="23">
        <v>0</v>
      </c>
      <c r="J130" s="23">
        <v>275.29035744140202</v>
      </c>
      <c r="K130" s="23">
        <v>331.0766902543034</v>
      </c>
      <c r="L130" s="23">
        <v>694.84469465811435</v>
      </c>
      <c r="M130" s="1"/>
      <c r="N130" s="23">
        <v>365.39558508415394</v>
      </c>
      <c r="O130" s="23">
        <v>252.36380596499416</v>
      </c>
      <c r="P130" s="23">
        <v>1.1725603407280172</v>
      </c>
      <c r="Q130" s="23">
        <v>0</v>
      </c>
      <c r="R130" s="23">
        <v>253.5363663057222</v>
      </c>
      <c r="S130" s="23">
        <v>318.89233530291096</v>
      </c>
      <c r="T130" s="23">
        <v>684.28792038706501</v>
      </c>
      <c r="W130" s="54" t="s">
        <v>608</v>
      </c>
      <c r="X130" s="63" t="s">
        <v>560</v>
      </c>
      <c r="Y130" s="54" t="s">
        <v>555</v>
      </c>
      <c r="Z130" s="54"/>
      <c r="AA130" s="54" t="s">
        <v>686</v>
      </c>
      <c r="AB130" s="55" t="s">
        <v>135</v>
      </c>
      <c r="AC130" s="55"/>
      <c r="AD130" s="57">
        <v>518.08603100000005</v>
      </c>
      <c r="AE130" s="57">
        <v>392.07430816555103</v>
      </c>
      <c r="AF130" s="57">
        <v>0</v>
      </c>
      <c r="AG130" s="52">
        <f t="shared" si="4"/>
        <v>392.07430816555103</v>
      </c>
      <c r="AH130" s="52">
        <f t="shared" si="5"/>
        <v>471.5263748706742</v>
      </c>
      <c r="AI130" s="58">
        <v>989.61240587067425</v>
      </c>
      <c r="AJ130" s="36"/>
      <c r="AK130" s="57">
        <v>520.40406558413883</v>
      </c>
      <c r="AL130" s="57">
        <v>359.42183209526996</v>
      </c>
      <c r="AM130" s="57">
        <v>1.6699850610319973</v>
      </c>
      <c r="AN130" s="57">
        <v>0</v>
      </c>
      <c r="AO130" s="52">
        <f t="shared" si="6"/>
        <v>361.09181715630194</v>
      </c>
      <c r="AP130" s="52">
        <f t="shared" si="7"/>
        <v>454.17316067744719</v>
      </c>
      <c r="AQ130" s="52">
        <v>974.57722626158602</v>
      </c>
    </row>
    <row r="131" spans="3:43" x14ac:dyDescent="0.25">
      <c r="C131" s="21" t="s">
        <v>136</v>
      </c>
      <c r="D131" s="21"/>
      <c r="E131" s="21"/>
      <c r="F131" s="22">
        <v>1763285</v>
      </c>
      <c r="G131" s="23">
        <v>21.682931006615494</v>
      </c>
      <c r="H131" s="23">
        <v>20.731323269970542</v>
      </c>
      <c r="I131" s="23">
        <v>0</v>
      </c>
      <c r="J131" s="23">
        <v>20.731323269970542</v>
      </c>
      <c r="K131" s="23">
        <v>21.566513582916706</v>
      </c>
      <c r="L131" s="23">
        <v>43.249444589532203</v>
      </c>
      <c r="M131" s="1"/>
      <c r="N131" s="23">
        <v>21.788319266903919</v>
      </c>
      <c r="O131" s="23">
        <v>19.196882368207067</v>
      </c>
      <c r="P131" s="23">
        <v>8.8572587338407088E-2</v>
      </c>
      <c r="Q131" s="23">
        <v>0</v>
      </c>
      <c r="R131" s="23">
        <v>19.285454955545475</v>
      </c>
      <c r="S131" s="23">
        <v>20.404807650679647</v>
      </c>
      <c r="T131" s="23">
        <v>42.193126917583569</v>
      </c>
      <c r="W131" s="54" t="s">
        <v>565</v>
      </c>
      <c r="X131" s="63" t="s">
        <v>566</v>
      </c>
      <c r="Y131" s="54" t="s">
        <v>567</v>
      </c>
      <c r="Z131" s="54"/>
      <c r="AA131" s="54" t="s">
        <v>687</v>
      </c>
      <c r="AB131" s="55" t="s">
        <v>136</v>
      </c>
      <c r="AC131" s="55"/>
      <c r="AD131" s="57">
        <v>38.233187000000001</v>
      </c>
      <c r="AE131" s="57">
        <v>36.555231352090004</v>
      </c>
      <c r="AF131" s="57">
        <v>0</v>
      </c>
      <c r="AG131" s="52">
        <f t="shared" si="4"/>
        <v>36.555231352090004</v>
      </c>
      <c r="AH131" s="52">
        <f t="shared" si="5"/>
        <v>38.027909903053285</v>
      </c>
      <c r="AI131" s="58">
        <v>76.261096903053286</v>
      </c>
      <c r="AJ131" s="36"/>
      <c r="AK131" s="57">
        <v>38.419016538542678</v>
      </c>
      <c r="AL131" s="57">
        <v>33.849574726623999</v>
      </c>
      <c r="AM131" s="57">
        <v>0.15617871466500313</v>
      </c>
      <c r="AN131" s="57">
        <v>0</v>
      </c>
      <c r="AO131" s="52">
        <f t="shared" si="6"/>
        <v>34.005753441289002</v>
      </c>
      <c r="AP131" s="52">
        <f t="shared" si="7"/>
        <v>35.979491258328665</v>
      </c>
      <c r="AQ131" s="52">
        <v>74.398507796871343</v>
      </c>
    </row>
    <row r="132" spans="3:43" x14ac:dyDescent="0.25">
      <c r="C132" s="21" t="s">
        <v>137</v>
      </c>
      <c r="D132" s="21" t="s">
        <v>106</v>
      </c>
      <c r="E132" s="21" t="s">
        <v>107</v>
      </c>
      <c r="F132" s="22">
        <v>119090</v>
      </c>
      <c r="G132" s="23">
        <v>36.87286086153329</v>
      </c>
      <c r="H132" s="23">
        <v>75.834801216861194</v>
      </c>
      <c r="I132" s="23">
        <v>0</v>
      </c>
      <c r="J132" s="23">
        <v>75.834801216861194</v>
      </c>
      <c r="K132" s="23">
        <v>102.15914289169554</v>
      </c>
      <c r="L132" s="23">
        <v>139.03200375322885</v>
      </c>
      <c r="M132" s="1"/>
      <c r="N132" s="23">
        <v>37.037781669767426</v>
      </c>
      <c r="O132" s="23">
        <v>65.766570819161984</v>
      </c>
      <c r="P132" s="23">
        <v>0.32787695853555765</v>
      </c>
      <c r="Q132" s="23">
        <v>0</v>
      </c>
      <c r="R132" s="23">
        <v>66.094447777697539</v>
      </c>
      <c r="S132" s="23">
        <v>97.181098022740201</v>
      </c>
      <c r="T132" s="23">
        <v>134.21887969250761</v>
      </c>
      <c r="W132" s="54" t="s">
        <v>553</v>
      </c>
      <c r="X132" s="62" t="s">
        <v>554</v>
      </c>
      <c r="Y132" s="54" t="s">
        <v>558</v>
      </c>
      <c r="Z132" s="54"/>
      <c r="AA132" s="54" t="s">
        <v>688</v>
      </c>
      <c r="AB132" s="55" t="s">
        <v>137</v>
      </c>
      <c r="AC132" s="55"/>
      <c r="AD132" s="57">
        <v>4.3911889999999998</v>
      </c>
      <c r="AE132" s="57">
        <v>9.0311664769160007</v>
      </c>
      <c r="AF132" s="57">
        <v>0</v>
      </c>
      <c r="AG132" s="52">
        <f t="shared" si="4"/>
        <v>9.0311664769160007</v>
      </c>
      <c r="AH132" s="52">
        <f t="shared" si="5"/>
        <v>12.166132326972022</v>
      </c>
      <c r="AI132" s="58">
        <v>16.557321326972023</v>
      </c>
      <c r="AJ132" s="36"/>
      <c r="AK132" s="57">
        <v>4.410829419052603</v>
      </c>
      <c r="AL132" s="57">
        <v>7.8321409188539999</v>
      </c>
      <c r="AM132" s="57">
        <v>3.9046866991999558E-2</v>
      </c>
      <c r="AN132" s="57">
        <v>0</v>
      </c>
      <c r="AO132" s="52">
        <f t="shared" si="6"/>
        <v>7.8711877858459998</v>
      </c>
      <c r="AP132" s="52">
        <f t="shared" si="7"/>
        <v>11.573296963528129</v>
      </c>
      <c r="AQ132" s="52">
        <v>15.984126382580731</v>
      </c>
    </row>
    <row r="133" spans="3:43" x14ac:dyDescent="0.25">
      <c r="C133" s="21" t="s">
        <v>138</v>
      </c>
      <c r="D133" s="21" t="s">
        <v>157</v>
      </c>
      <c r="E133" s="21" t="s">
        <v>158</v>
      </c>
      <c r="F133" s="22">
        <v>114232</v>
      </c>
      <c r="G133" s="23">
        <v>49.399590307444498</v>
      </c>
      <c r="H133" s="23">
        <v>37.452762672097137</v>
      </c>
      <c r="I133" s="23">
        <v>0</v>
      </c>
      <c r="J133" s="23">
        <v>37.452762672097137</v>
      </c>
      <c r="K133" s="23">
        <v>51.567116600755824</v>
      </c>
      <c r="L133" s="23">
        <v>100.96670690820032</v>
      </c>
      <c r="M133" s="1"/>
      <c r="N133" s="23">
        <v>49.721906216188444</v>
      </c>
      <c r="O133" s="23">
        <v>32.467244354742974</v>
      </c>
      <c r="P133" s="23">
        <v>0.15962090904475118</v>
      </c>
      <c r="Q133" s="23">
        <v>0</v>
      </c>
      <c r="R133" s="23">
        <v>32.626865263787735</v>
      </c>
      <c r="S133" s="23">
        <v>49.773984231049759</v>
      </c>
      <c r="T133" s="23">
        <v>99.495890447238196</v>
      </c>
      <c r="W133" s="54" t="s">
        <v>553</v>
      </c>
      <c r="X133" s="62" t="s">
        <v>554</v>
      </c>
      <c r="Y133" s="54" t="s">
        <v>555</v>
      </c>
      <c r="Z133" s="54"/>
      <c r="AA133" s="54" t="s">
        <v>689</v>
      </c>
      <c r="AB133" s="55" t="s">
        <v>138</v>
      </c>
      <c r="AC133" s="55"/>
      <c r="AD133" s="57">
        <v>5.643014</v>
      </c>
      <c r="AE133" s="57">
        <v>4.2783039855589999</v>
      </c>
      <c r="AF133" s="57">
        <v>0</v>
      </c>
      <c r="AG133" s="52">
        <f t="shared" si="4"/>
        <v>4.2783039855589999</v>
      </c>
      <c r="AH133" s="52">
        <f t="shared" si="5"/>
        <v>5.8906148635375386</v>
      </c>
      <c r="AI133" s="58">
        <v>11.533628863537539</v>
      </c>
      <c r="AJ133" s="36"/>
      <c r="AK133" s="57">
        <v>5.6798327908876383</v>
      </c>
      <c r="AL133" s="57">
        <v>3.7087982571309999</v>
      </c>
      <c r="AM133" s="57">
        <v>1.8233815682000016E-2</v>
      </c>
      <c r="AN133" s="57">
        <v>0</v>
      </c>
      <c r="AO133" s="52">
        <f t="shared" si="6"/>
        <v>3.727032072813</v>
      </c>
      <c r="AP133" s="52">
        <f t="shared" si="7"/>
        <v>5.6857817666812762</v>
      </c>
      <c r="AQ133" s="52">
        <v>11.365614557568914</v>
      </c>
    </row>
    <row r="134" spans="3:43" x14ac:dyDescent="0.25">
      <c r="C134" s="21" t="s">
        <v>139</v>
      </c>
      <c r="D134" s="21" t="s">
        <v>67</v>
      </c>
      <c r="E134" s="21" t="s">
        <v>68</v>
      </c>
      <c r="F134" s="22">
        <v>98325</v>
      </c>
      <c r="G134" s="23">
        <v>66.386564963132471</v>
      </c>
      <c r="H134" s="23">
        <v>82.350315255784395</v>
      </c>
      <c r="I134" s="23">
        <v>-1.1925858123569795</v>
      </c>
      <c r="J134" s="23">
        <v>81.157729443427414</v>
      </c>
      <c r="K134" s="23">
        <v>98.748018874601016</v>
      </c>
      <c r="L134" s="23">
        <v>165.13458383773349</v>
      </c>
      <c r="M134" s="1"/>
      <c r="N134" s="23">
        <v>66.627693243788713</v>
      </c>
      <c r="O134" s="23">
        <v>71.016729470683956</v>
      </c>
      <c r="P134" s="23">
        <v>0.35595154631070225</v>
      </c>
      <c r="Q134" s="23">
        <v>-1.1925858123569795</v>
      </c>
      <c r="R134" s="23">
        <v>70.180095204637681</v>
      </c>
      <c r="S134" s="23">
        <v>91.237642943841138</v>
      </c>
      <c r="T134" s="23">
        <v>157.86533618762982</v>
      </c>
      <c r="W134" s="54" t="s">
        <v>553</v>
      </c>
      <c r="X134" s="62" t="s">
        <v>557</v>
      </c>
      <c r="Y134" s="54" t="s">
        <v>558</v>
      </c>
      <c r="Z134" s="54"/>
      <c r="AA134" s="54" t="s">
        <v>690</v>
      </c>
      <c r="AB134" s="55" t="s">
        <v>139</v>
      </c>
      <c r="AC134" s="55"/>
      <c r="AD134" s="57">
        <v>6.5274590000000003</v>
      </c>
      <c r="AE134" s="57">
        <v>8.0970947475250004</v>
      </c>
      <c r="AF134" s="57">
        <v>-0.117261</v>
      </c>
      <c r="AG134" s="52">
        <f t="shared" si="4"/>
        <v>7.9798337475250003</v>
      </c>
      <c r="AH134" s="52">
        <f t="shared" si="5"/>
        <v>9.7093989558451455</v>
      </c>
      <c r="AI134" s="58">
        <v>16.236857955845146</v>
      </c>
      <c r="AJ134" s="36"/>
      <c r="AK134" s="57">
        <v>6.5511679381955243</v>
      </c>
      <c r="AL134" s="57">
        <v>6.9827199252050001</v>
      </c>
      <c r="AM134" s="57">
        <v>3.4998935790999795E-2</v>
      </c>
      <c r="AN134" s="57">
        <v>-0.117261</v>
      </c>
      <c r="AO134" s="52">
        <f t="shared" si="6"/>
        <v>6.9004578609960001</v>
      </c>
      <c r="AP134" s="52">
        <f t="shared" si="7"/>
        <v>8.9709412424531791</v>
      </c>
      <c r="AQ134" s="52">
        <v>15.522109180648703</v>
      </c>
    </row>
    <row r="135" spans="3:43" x14ac:dyDescent="0.25">
      <c r="C135" s="21" t="s">
        <v>140</v>
      </c>
      <c r="D135" s="21" t="s">
        <v>327</v>
      </c>
      <c r="E135" s="21"/>
      <c r="F135" s="22">
        <v>61869</v>
      </c>
      <c r="G135" s="23">
        <v>35.722381160193315</v>
      </c>
      <c r="H135" s="23">
        <v>71.284914870856156</v>
      </c>
      <c r="I135" s="23">
        <v>-2.8402592574633498</v>
      </c>
      <c r="J135" s="23">
        <v>68.444655613392825</v>
      </c>
      <c r="K135" s="23">
        <v>102.72401800452693</v>
      </c>
      <c r="L135" s="23">
        <v>138.44639916472025</v>
      </c>
      <c r="M135" s="1"/>
      <c r="N135" s="23">
        <v>36.433430294836604</v>
      </c>
      <c r="O135" s="23">
        <v>61.480449859283333</v>
      </c>
      <c r="P135" s="23">
        <v>0.30625220331669101</v>
      </c>
      <c r="Q135" s="23">
        <v>-2.8402592574633498</v>
      </c>
      <c r="R135" s="23">
        <v>58.94644280513667</v>
      </c>
      <c r="S135" s="23">
        <v>101.07910861321932</v>
      </c>
      <c r="T135" s="23">
        <v>137.51253890805592</v>
      </c>
      <c r="W135" s="54" t="s">
        <v>553</v>
      </c>
      <c r="X135" s="62" t="s">
        <v>557</v>
      </c>
      <c r="Y135" s="54" t="s">
        <v>558</v>
      </c>
      <c r="Z135" s="54"/>
      <c r="AA135" s="54" t="s">
        <v>691</v>
      </c>
      <c r="AB135" s="55" t="s">
        <v>140</v>
      </c>
      <c r="AC135" s="55"/>
      <c r="AD135" s="57">
        <v>2.210108</v>
      </c>
      <c r="AE135" s="57">
        <v>4.410326398145</v>
      </c>
      <c r="AF135" s="57">
        <v>-0.17572399999999999</v>
      </c>
      <c r="AG135" s="52">
        <f t="shared" si="4"/>
        <v>4.2346023981450003</v>
      </c>
      <c r="AH135" s="52">
        <f t="shared" si="5"/>
        <v>6.3554322699220762</v>
      </c>
      <c r="AI135" s="58">
        <v>8.5655402699220762</v>
      </c>
      <c r="AJ135" s="36"/>
      <c r="AK135" s="57">
        <v>2.2540998989112455</v>
      </c>
      <c r="AL135" s="57">
        <v>3.8037339523439999</v>
      </c>
      <c r="AM135" s="57">
        <v>1.8947517567000353E-2</v>
      </c>
      <c r="AN135" s="57">
        <v>-0.17572399999999999</v>
      </c>
      <c r="AO135" s="52">
        <f t="shared" si="6"/>
        <v>3.6469574699110003</v>
      </c>
      <c r="AP135" s="52">
        <f t="shared" si="7"/>
        <v>6.2536633707912657</v>
      </c>
      <c r="AQ135" s="52">
        <v>8.5077632697025116</v>
      </c>
    </row>
    <row r="136" spans="3:43" x14ac:dyDescent="0.25">
      <c r="C136" s="21" t="s">
        <v>141</v>
      </c>
      <c r="D136" s="21" t="s">
        <v>146</v>
      </c>
      <c r="E136" s="21"/>
      <c r="F136" s="22">
        <v>83028</v>
      </c>
      <c r="G136" s="23">
        <v>50.768054150407082</v>
      </c>
      <c r="H136" s="23">
        <v>68.952833795322064</v>
      </c>
      <c r="I136" s="23">
        <v>-2.4052488317194198</v>
      </c>
      <c r="J136" s="23">
        <v>66.547584963602631</v>
      </c>
      <c r="K136" s="23">
        <v>83.765954844946279</v>
      </c>
      <c r="L136" s="23">
        <v>134.53400899535339</v>
      </c>
      <c r="M136" s="1"/>
      <c r="N136" s="23">
        <v>51.098221881008456</v>
      </c>
      <c r="O136" s="23">
        <v>59.631296752926723</v>
      </c>
      <c r="P136" s="23">
        <v>0.29516993494965132</v>
      </c>
      <c r="Q136" s="23">
        <v>-2.4052488317194198</v>
      </c>
      <c r="R136" s="23">
        <v>57.521217856156944</v>
      </c>
      <c r="S136" s="23">
        <v>78.540079002170813</v>
      </c>
      <c r="T136" s="23">
        <v>129.63830088317928</v>
      </c>
      <c r="W136" s="54" t="s">
        <v>553</v>
      </c>
      <c r="X136" s="62" t="s">
        <v>557</v>
      </c>
      <c r="Y136" s="54" t="s">
        <v>555</v>
      </c>
      <c r="Z136" s="54"/>
      <c r="AA136" s="54" t="s">
        <v>692</v>
      </c>
      <c r="AB136" s="55" t="s">
        <v>141</v>
      </c>
      <c r="AC136" s="55"/>
      <c r="AD136" s="57">
        <v>4.2151699999999996</v>
      </c>
      <c r="AE136" s="57">
        <v>5.7250158843580001</v>
      </c>
      <c r="AF136" s="57">
        <v>-0.19970299999999999</v>
      </c>
      <c r="AG136" s="52">
        <f t="shared" si="4"/>
        <v>5.5253128843579997</v>
      </c>
      <c r="AH136" s="52">
        <f t="shared" si="5"/>
        <v>6.9549196988661999</v>
      </c>
      <c r="AI136" s="58">
        <v>11.1700896988662</v>
      </c>
      <c r="AJ136" s="36"/>
      <c r="AK136" s="57">
        <v>4.2425831663363702</v>
      </c>
      <c r="AL136" s="57">
        <v>4.9510673068019999</v>
      </c>
      <c r="AM136" s="57">
        <v>2.4507369358999654E-2</v>
      </c>
      <c r="AN136" s="57">
        <v>-0.19970299999999999</v>
      </c>
      <c r="AO136" s="52">
        <f t="shared" si="6"/>
        <v>4.7758716761609987</v>
      </c>
      <c r="AP136" s="52">
        <f t="shared" si="7"/>
        <v>6.5210256793922383</v>
      </c>
      <c r="AQ136" s="52">
        <v>10.763608845728609</v>
      </c>
    </row>
    <row r="137" spans="3:43" x14ac:dyDescent="0.25">
      <c r="C137" s="21" t="s">
        <v>142</v>
      </c>
      <c r="D137" s="21" t="s">
        <v>194</v>
      </c>
      <c r="E137" s="21" t="s">
        <v>195</v>
      </c>
      <c r="F137" s="22">
        <v>76712</v>
      </c>
      <c r="G137" s="23">
        <v>66.45055532380853</v>
      </c>
      <c r="H137" s="23">
        <v>55.905418031468351</v>
      </c>
      <c r="I137" s="23">
        <v>-0.96183126499113569</v>
      </c>
      <c r="J137" s="23">
        <v>54.943586766477218</v>
      </c>
      <c r="K137" s="23">
        <v>73.137946406062284</v>
      </c>
      <c r="L137" s="23">
        <v>139.58850172987081</v>
      </c>
      <c r="M137" s="1"/>
      <c r="N137" s="23">
        <v>66.641066455938955</v>
      </c>
      <c r="O137" s="23">
        <v>48.425247134815933</v>
      </c>
      <c r="P137" s="23">
        <v>0.23851934805506261</v>
      </c>
      <c r="Q137" s="23">
        <v>-0.96183126499113569</v>
      </c>
      <c r="R137" s="23">
        <v>47.701935217879864</v>
      </c>
      <c r="S137" s="23">
        <v>71.275854888020646</v>
      </c>
      <c r="T137" s="23">
        <v>137.91692134395959</v>
      </c>
      <c r="W137" s="54" t="s">
        <v>553</v>
      </c>
      <c r="X137" s="62" t="s">
        <v>560</v>
      </c>
      <c r="Y137" s="54" t="s">
        <v>555</v>
      </c>
      <c r="Z137" s="54"/>
      <c r="AA137" s="54" t="s">
        <v>693</v>
      </c>
      <c r="AB137" s="55" t="s">
        <v>142</v>
      </c>
      <c r="AC137" s="55"/>
      <c r="AD137" s="57">
        <v>5.0975549999999998</v>
      </c>
      <c r="AE137" s="57">
        <v>4.2886164280300001</v>
      </c>
      <c r="AF137" s="57">
        <v>-7.3784000000000002E-2</v>
      </c>
      <c r="AG137" s="52">
        <f t="shared" si="4"/>
        <v>4.2148324280300002</v>
      </c>
      <c r="AH137" s="52">
        <f t="shared" si="5"/>
        <v>5.6105581447018498</v>
      </c>
      <c r="AI137" s="58">
        <v>10.70811314470185</v>
      </c>
      <c r="AJ137" s="36"/>
      <c r="AK137" s="57">
        <v>5.1121694899679886</v>
      </c>
      <c r="AL137" s="57">
        <v>3.714797558206</v>
      </c>
      <c r="AM137" s="57">
        <v>1.8297296227999964E-2</v>
      </c>
      <c r="AN137" s="57">
        <v>-7.3784000000000002E-2</v>
      </c>
      <c r="AO137" s="52">
        <f t="shared" si="6"/>
        <v>3.6593108544340001</v>
      </c>
      <c r="AP137" s="52">
        <f t="shared" si="7"/>
        <v>5.4677133801698394</v>
      </c>
      <c r="AQ137" s="52">
        <v>10.579882870137828</v>
      </c>
    </row>
    <row r="138" spans="3:43" x14ac:dyDescent="0.25">
      <c r="C138" s="21" t="s">
        <v>143</v>
      </c>
      <c r="D138" s="21"/>
      <c r="E138" s="21" t="s">
        <v>353</v>
      </c>
      <c r="F138" s="22">
        <v>201476</v>
      </c>
      <c r="G138" s="23">
        <v>334.98040957731939</v>
      </c>
      <c r="H138" s="23">
        <v>638.84682580068591</v>
      </c>
      <c r="I138" s="23">
        <v>-7.4202386388453221E-3</v>
      </c>
      <c r="J138" s="23">
        <v>638.8394055620472</v>
      </c>
      <c r="K138" s="23">
        <v>758.13010345189639</v>
      </c>
      <c r="L138" s="23">
        <v>1093.110513029216</v>
      </c>
      <c r="M138" s="1"/>
      <c r="N138" s="23">
        <v>335.45847152523163</v>
      </c>
      <c r="O138" s="23">
        <v>576.3281684489865</v>
      </c>
      <c r="P138" s="23">
        <v>2.7437053633980897</v>
      </c>
      <c r="Q138" s="23">
        <v>-7.4202386388453221E-3</v>
      </c>
      <c r="R138" s="23">
        <v>579.06445357374571</v>
      </c>
      <c r="S138" s="23">
        <v>710.57424844247134</v>
      </c>
      <c r="T138" s="23">
        <v>1046.0327199677031</v>
      </c>
      <c r="W138" s="54" t="s">
        <v>575</v>
      </c>
      <c r="X138" s="63" t="s">
        <v>554</v>
      </c>
      <c r="Y138" s="54" t="s">
        <v>572</v>
      </c>
      <c r="Z138" s="54"/>
      <c r="AA138" s="54" t="s">
        <v>694</v>
      </c>
      <c r="AB138" s="55" t="s">
        <v>143</v>
      </c>
      <c r="AC138" s="55"/>
      <c r="AD138" s="57">
        <v>67.490513000000007</v>
      </c>
      <c r="AE138" s="57">
        <v>128.71230307501901</v>
      </c>
      <c r="AF138" s="57">
        <v>-1.495E-3</v>
      </c>
      <c r="AG138" s="52">
        <f t="shared" si="4"/>
        <v>128.710808075019</v>
      </c>
      <c r="AH138" s="52">
        <f t="shared" si="5"/>
        <v>152.74502072307428</v>
      </c>
      <c r="AI138" s="58">
        <v>220.2355337230743</v>
      </c>
      <c r="AJ138" s="36"/>
      <c r="AK138" s="57">
        <v>67.586831009017573</v>
      </c>
      <c r="AL138" s="57">
        <v>116.11629406642801</v>
      </c>
      <c r="AM138" s="57">
        <v>0.5527907817959935</v>
      </c>
      <c r="AN138" s="57">
        <v>-1.495E-3</v>
      </c>
      <c r="AO138" s="52">
        <f t="shared" si="6"/>
        <v>116.667589848224</v>
      </c>
      <c r="AP138" s="52">
        <f t="shared" si="7"/>
        <v>143.16365727919535</v>
      </c>
      <c r="AQ138" s="52">
        <v>210.75048828821292</v>
      </c>
    </row>
    <row r="139" spans="3:43" x14ac:dyDescent="0.25">
      <c r="C139" s="21" t="s">
        <v>144</v>
      </c>
      <c r="D139" s="21" t="s">
        <v>247</v>
      </c>
      <c r="E139" s="21" t="s">
        <v>248</v>
      </c>
      <c r="F139" s="22">
        <v>114884</v>
      </c>
      <c r="G139" s="23">
        <v>45.828975314230007</v>
      </c>
      <c r="H139" s="23">
        <v>58.557144538403961</v>
      </c>
      <c r="I139" s="23">
        <v>-0.41375648480206118</v>
      </c>
      <c r="J139" s="23">
        <v>58.143388053601903</v>
      </c>
      <c r="K139" s="23">
        <v>75.045231549492385</v>
      </c>
      <c r="L139" s="23">
        <v>120.87420686372241</v>
      </c>
      <c r="M139" s="1"/>
      <c r="N139" s="23">
        <v>46.163913575958304</v>
      </c>
      <c r="O139" s="23">
        <v>50.514103794270738</v>
      </c>
      <c r="P139" s="23">
        <v>0.25317582618990253</v>
      </c>
      <c r="Q139" s="23">
        <v>-0.41375648480206118</v>
      </c>
      <c r="R139" s="23">
        <v>50.353523135658584</v>
      </c>
      <c r="S139" s="23">
        <v>70.946827756933487</v>
      </c>
      <c r="T139" s="23">
        <v>117.11074133289179</v>
      </c>
      <c r="W139" s="54" t="s">
        <v>553</v>
      </c>
      <c r="X139" s="62" t="s">
        <v>554</v>
      </c>
      <c r="Y139" s="54" t="s">
        <v>555</v>
      </c>
      <c r="Z139" s="54"/>
      <c r="AA139" s="54" t="s">
        <v>695</v>
      </c>
      <c r="AB139" s="55" t="s">
        <v>144</v>
      </c>
      <c r="AC139" s="55"/>
      <c r="AD139" s="57">
        <v>5.2650160000000001</v>
      </c>
      <c r="AE139" s="57">
        <v>6.7272789931500006</v>
      </c>
      <c r="AF139" s="57">
        <v>-4.7534E-2</v>
      </c>
      <c r="AG139" s="52">
        <f t="shared" si="4"/>
        <v>6.6797449931500008</v>
      </c>
      <c r="AH139" s="52">
        <f t="shared" si="5"/>
        <v>8.6214963813318839</v>
      </c>
      <c r="AI139" s="58">
        <v>13.886512381331885</v>
      </c>
      <c r="AJ139" s="36"/>
      <c r="AK139" s="57">
        <v>5.3034950472603937</v>
      </c>
      <c r="AL139" s="57">
        <v>5.8032623003009993</v>
      </c>
      <c r="AM139" s="57">
        <v>2.9085851616000757E-2</v>
      </c>
      <c r="AN139" s="57">
        <v>-4.7534E-2</v>
      </c>
      <c r="AO139" s="52">
        <f t="shared" si="6"/>
        <v>5.7848141519170007</v>
      </c>
      <c r="AP139" s="52">
        <f t="shared" si="7"/>
        <v>8.150655360027546</v>
      </c>
      <c r="AQ139" s="52">
        <v>13.454150407287941</v>
      </c>
    </row>
    <row r="140" spans="3:43" x14ac:dyDescent="0.25">
      <c r="C140" s="21" t="s">
        <v>145</v>
      </c>
      <c r="D140" s="21" t="s">
        <v>146</v>
      </c>
      <c r="E140" s="21"/>
      <c r="F140" s="22">
        <v>124827</v>
      </c>
      <c r="G140" s="23">
        <v>49.711921299077929</v>
      </c>
      <c r="H140" s="23">
        <v>65.47643885316478</v>
      </c>
      <c r="I140" s="23">
        <v>-0.21972009260816971</v>
      </c>
      <c r="J140" s="23">
        <v>65.256718760556609</v>
      </c>
      <c r="K140" s="23">
        <v>90.107282068337383</v>
      </c>
      <c r="L140" s="23">
        <v>139.81920336741533</v>
      </c>
      <c r="M140" s="1"/>
      <c r="N140" s="23">
        <v>50.475897321915959</v>
      </c>
      <c r="O140" s="23">
        <v>56.863234441418925</v>
      </c>
      <c r="P140" s="23">
        <v>0.28057985812364222</v>
      </c>
      <c r="Q140" s="23">
        <v>-0.21972009260816971</v>
      </c>
      <c r="R140" s="23">
        <v>56.924094206934392</v>
      </c>
      <c r="S140" s="23">
        <v>85.745842519584059</v>
      </c>
      <c r="T140" s="23">
        <v>136.22173984150004</v>
      </c>
      <c r="W140" s="54" t="s">
        <v>553</v>
      </c>
      <c r="X140" s="62" t="s">
        <v>554</v>
      </c>
      <c r="Y140" s="54" t="s">
        <v>555</v>
      </c>
      <c r="Z140" s="54"/>
      <c r="AA140" s="54" t="s">
        <v>696</v>
      </c>
      <c r="AB140" s="55" t="s">
        <v>145</v>
      </c>
      <c r="AC140" s="55"/>
      <c r="AD140" s="57">
        <v>6.2053900000000004</v>
      </c>
      <c r="AE140" s="57">
        <v>8.1732274327239995</v>
      </c>
      <c r="AF140" s="57">
        <v>-2.7427E-2</v>
      </c>
      <c r="AG140" s="52">
        <f t="shared" si="4"/>
        <v>8.1458004327240001</v>
      </c>
      <c r="AH140" s="52">
        <f t="shared" si="5"/>
        <v>11.24782169874435</v>
      </c>
      <c r="AI140" s="58">
        <v>17.453211698744351</v>
      </c>
      <c r="AJ140" s="36"/>
      <c r="AK140" s="57">
        <v>6.3007548350028033</v>
      </c>
      <c r="AL140" s="57">
        <v>7.0980669656190001</v>
      </c>
      <c r="AM140" s="57">
        <v>3.5023941949999894E-2</v>
      </c>
      <c r="AN140" s="57">
        <v>-2.7427E-2</v>
      </c>
      <c r="AO140" s="52">
        <f t="shared" si="6"/>
        <v>7.1056639075689993</v>
      </c>
      <c r="AP140" s="52">
        <f t="shared" si="7"/>
        <v>10.70339628419212</v>
      </c>
      <c r="AQ140" s="52">
        <v>17.004151119194923</v>
      </c>
    </row>
    <row r="141" spans="3:43" x14ac:dyDescent="0.25">
      <c r="C141" s="21" t="s">
        <v>146</v>
      </c>
      <c r="D141" s="21"/>
      <c r="E141" s="21"/>
      <c r="F141" s="22">
        <v>607509</v>
      </c>
      <c r="G141" s="23">
        <v>367.79113889670776</v>
      </c>
      <c r="H141" s="23">
        <v>276.78060510274906</v>
      </c>
      <c r="I141" s="23">
        <v>0</v>
      </c>
      <c r="J141" s="23">
        <v>276.78060510274906</v>
      </c>
      <c r="K141" s="23">
        <v>333.95575475470099</v>
      </c>
      <c r="L141" s="23">
        <v>701.74689365140864</v>
      </c>
      <c r="M141" s="1"/>
      <c r="N141" s="23">
        <v>370.17951922431456</v>
      </c>
      <c r="O141" s="23">
        <v>252.57759382910544</v>
      </c>
      <c r="P141" s="23">
        <v>1.179159403113373</v>
      </c>
      <c r="Q141" s="23">
        <v>0</v>
      </c>
      <c r="R141" s="23">
        <v>253.75675323221878</v>
      </c>
      <c r="S141" s="23">
        <v>320.99114463135061</v>
      </c>
      <c r="T141" s="23">
        <v>691.17066385566511</v>
      </c>
      <c r="W141" s="54" t="s">
        <v>608</v>
      </c>
      <c r="X141" s="63" t="s">
        <v>560</v>
      </c>
      <c r="Y141" s="54" t="s">
        <v>555</v>
      </c>
      <c r="Z141" s="54"/>
      <c r="AA141" s="54" t="s">
        <v>697</v>
      </c>
      <c r="AB141" s="55" t="s">
        <v>146</v>
      </c>
      <c r="AC141" s="55"/>
      <c r="AD141" s="57">
        <v>223.43642700000001</v>
      </c>
      <c r="AE141" s="57">
        <v>168.14670862536599</v>
      </c>
      <c r="AF141" s="57">
        <v>0</v>
      </c>
      <c r="AG141" s="52">
        <f t="shared" si="4"/>
        <v>168.14670862536599</v>
      </c>
      <c r="AH141" s="52">
        <f t="shared" si="5"/>
        <v>202.88112661527364</v>
      </c>
      <c r="AI141" s="58">
        <v>426.31755361527365</v>
      </c>
      <c r="AJ141" s="36"/>
      <c r="AK141" s="57">
        <v>224.88738954444412</v>
      </c>
      <c r="AL141" s="57">
        <v>153.443161449526</v>
      </c>
      <c r="AM141" s="57">
        <v>0.71634994982600209</v>
      </c>
      <c r="AN141" s="57">
        <v>0</v>
      </c>
      <c r="AO141" s="52">
        <f t="shared" si="6"/>
        <v>154.159511399352</v>
      </c>
      <c r="AP141" s="52">
        <f t="shared" si="7"/>
        <v>195.00500928384716</v>
      </c>
      <c r="AQ141" s="52">
        <v>419.89239882829128</v>
      </c>
    </row>
    <row r="142" spans="3:43" x14ac:dyDescent="0.25">
      <c r="C142" s="21" t="s">
        <v>147</v>
      </c>
      <c r="D142" s="21" t="s">
        <v>157</v>
      </c>
      <c r="E142" s="21" t="s">
        <v>158</v>
      </c>
      <c r="F142" s="22">
        <v>83740</v>
      </c>
      <c r="G142" s="23">
        <v>59.415130164795798</v>
      </c>
      <c r="H142" s="23">
        <v>66.082970851241939</v>
      </c>
      <c r="I142" s="23">
        <v>0</v>
      </c>
      <c r="J142" s="23">
        <v>66.082970851241939</v>
      </c>
      <c r="K142" s="23">
        <v>81.053463033447628</v>
      </c>
      <c r="L142" s="23">
        <v>140.46859319824341</v>
      </c>
      <c r="M142" s="1"/>
      <c r="N142" s="23">
        <v>59.447393689751266</v>
      </c>
      <c r="O142" s="23">
        <v>57.17763707454025</v>
      </c>
      <c r="P142" s="23">
        <v>0.28281048045139767</v>
      </c>
      <c r="Q142" s="23">
        <v>0</v>
      </c>
      <c r="R142" s="23">
        <v>57.460447554991653</v>
      </c>
      <c r="S142" s="23">
        <v>74.467250285134028</v>
      </c>
      <c r="T142" s="23">
        <v>133.91464397488528</v>
      </c>
      <c r="W142" s="54" t="s">
        <v>553</v>
      </c>
      <c r="X142" s="62" t="s">
        <v>554</v>
      </c>
      <c r="Y142" s="54" t="s">
        <v>555</v>
      </c>
      <c r="Z142" s="54"/>
      <c r="AA142" s="54" t="s">
        <v>698</v>
      </c>
      <c r="AB142" s="55" t="s">
        <v>147</v>
      </c>
      <c r="AC142" s="55"/>
      <c r="AD142" s="57">
        <v>4.9754230000000002</v>
      </c>
      <c r="AE142" s="57">
        <v>5.5337879790829998</v>
      </c>
      <c r="AF142" s="57">
        <v>0</v>
      </c>
      <c r="AG142" s="52">
        <f t="shared" ref="AG142:AG205" si="8">AE142+AF142</f>
        <v>5.5337879790829998</v>
      </c>
      <c r="AH142" s="52">
        <f t="shared" ref="AH142:AH205" si="9">AI142-AD142</f>
        <v>6.7874169944209042</v>
      </c>
      <c r="AI142" s="58">
        <v>11.762839994420904</v>
      </c>
      <c r="AJ142" s="36"/>
      <c r="AK142" s="57">
        <v>4.9781247475797707</v>
      </c>
      <c r="AL142" s="57">
        <v>4.7880553286220007</v>
      </c>
      <c r="AM142" s="57">
        <v>2.3682549633000045E-2</v>
      </c>
      <c r="AN142" s="57">
        <v>0</v>
      </c>
      <c r="AO142" s="52">
        <f t="shared" ref="AO142:AO205" si="10">SUM(AL142:AN142)</f>
        <v>4.8117378782550011</v>
      </c>
      <c r="AP142" s="52">
        <f t="shared" ref="AP142:AP205" si="11">AQ142-AK142</f>
        <v>6.2358875388771233</v>
      </c>
      <c r="AQ142" s="52">
        <v>11.214012286456894</v>
      </c>
    </row>
    <row r="143" spans="3:43" x14ac:dyDescent="0.25">
      <c r="C143" s="21" t="s">
        <v>148</v>
      </c>
      <c r="D143" s="21" t="s">
        <v>185</v>
      </c>
      <c r="E143" s="21" t="s">
        <v>186</v>
      </c>
      <c r="F143" s="22">
        <v>103517</v>
      </c>
      <c r="G143" s="23">
        <v>52.477467469111353</v>
      </c>
      <c r="H143" s="23">
        <v>62.62906545910333</v>
      </c>
      <c r="I143" s="23">
        <v>-0.31428654230706066</v>
      </c>
      <c r="J143" s="23">
        <v>62.314778916796271</v>
      </c>
      <c r="K143" s="23">
        <v>79.147160044018221</v>
      </c>
      <c r="L143" s="23">
        <v>131.62462751312958</v>
      </c>
      <c r="M143" s="1"/>
      <c r="N143" s="23">
        <v>52.624813732399701</v>
      </c>
      <c r="O143" s="23">
        <v>54.072776232280688</v>
      </c>
      <c r="P143" s="23">
        <v>0.27078105526628804</v>
      </c>
      <c r="Q143" s="23">
        <v>-0.31428654230706066</v>
      </c>
      <c r="R143" s="23">
        <v>54.029270745239913</v>
      </c>
      <c r="S143" s="23">
        <v>75.005822072543111</v>
      </c>
      <c r="T143" s="23">
        <v>127.63063580494281</v>
      </c>
      <c r="W143" s="54" t="s">
        <v>553</v>
      </c>
      <c r="X143" s="62" t="s">
        <v>554</v>
      </c>
      <c r="Y143" s="54" t="s">
        <v>555</v>
      </c>
      <c r="Z143" s="54"/>
      <c r="AA143" s="54" t="s">
        <v>699</v>
      </c>
      <c r="AB143" s="55" t="s">
        <v>148</v>
      </c>
      <c r="AC143" s="55"/>
      <c r="AD143" s="57">
        <v>5.4323100000000002</v>
      </c>
      <c r="AE143" s="57">
        <v>6.48317296913</v>
      </c>
      <c r="AF143" s="57">
        <v>-3.2534E-2</v>
      </c>
      <c r="AG143" s="52">
        <f t="shared" si="8"/>
        <v>6.4506389691299999</v>
      </c>
      <c r="AH143" s="52">
        <f t="shared" si="9"/>
        <v>8.1930765662766341</v>
      </c>
      <c r="AI143" s="58">
        <v>13.625386566276635</v>
      </c>
      <c r="AJ143" s="36"/>
      <c r="AK143" s="57">
        <v>5.4475628431368204</v>
      </c>
      <c r="AL143" s="57">
        <v>5.5974515772369999</v>
      </c>
      <c r="AM143" s="57">
        <v>2.8030442498000338E-2</v>
      </c>
      <c r="AN143" s="57">
        <v>-3.2534E-2</v>
      </c>
      <c r="AO143" s="52">
        <f t="shared" si="10"/>
        <v>5.5929480197350001</v>
      </c>
      <c r="AP143" s="52">
        <f t="shared" si="11"/>
        <v>7.7643776834834455</v>
      </c>
      <c r="AQ143" s="52">
        <v>13.211940526620266</v>
      </c>
    </row>
    <row r="144" spans="3:43" x14ac:dyDescent="0.25">
      <c r="C144" s="21" t="s">
        <v>149</v>
      </c>
      <c r="D144" s="21" t="s">
        <v>227</v>
      </c>
      <c r="E144" s="21"/>
      <c r="F144" s="22">
        <v>98999</v>
      </c>
      <c r="G144" s="23">
        <v>37.435630662935985</v>
      </c>
      <c r="H144" s="23">
        <v>85.302520991060518</v>
      </c>
      <c r="I144" s="23">
        <v>-0.60086465519853738</v>
      </c>
      <c r="J144" s="23">
        <v>84.701656335861969</v>
      </c>
      <c r="K144" s="23">
        <v>122.9474732155067</v>
      </c>
      <c r="L144" s="23">
        <v>160.38310387844268</v>
      </c>
      <c r="M144" s="1"/>
      <c r="N144" s="23">
        <v>37.604468575582025</v>
      </c>
      <c r="O144" s="23">
        <v>73.535116819644642</v>
      </c>
      <c r="P144" s="23">
        <v>0.36678382521035674</v>
      </c>
      <c r="Q144" s="23">
        <v>-0.60086465519853738</v>
      </c>
      <c r="R144" s="23">
        <v>73.301035989656469</v>
      </c>
      <c r="S144" s="23">
        <v>112.16288155856095</v>
      </c>
      <c r="T144" s="23">
        <v>149.76735013414299</v>
      </c>
      <c r="W144" s="54" t="s">
        <v>553</v>
      </c>
      <c r="X144" s="62" t="s">
        <v>560</v>
      </c>
      <c r="Y144" s="54" t="s">
        <v>558</v>
      </c>
      <c r="Z144" s="54"/>
      <c r="AA144" s="54" t="s">
        <v>700</v>
      </c>
      <c r="AB144" s="55" t="s">
        <v>149</v>
      </c>
      <c r="AC144" s="55"/>
      <c r="AD144" s="57">
        <v>3.7060900000000001</v>
      </c>
      <c r="AE144" s="57">
        <v>8.444864275594</v>
      </c>
      <c r="AF144" s="57">
        <v>-5.9485000000000003E-2</v>
      </c>
      <c r="AG144" s="52">
        <f t="shared" si="8"/>
        <v>8.3853792755939995</v>
      </c>
      <c r="AH144" s="52">
        <f t="shared" si="9"/>
        <v>12.171676900861948</v>
      </c>
      <c r="AI144" s="58">
        <v>15.877766900861948</v>
      </c>
      <c r="AJ144" s="36"/>
      <c r="AK144" s="57">
        <v>3.7228047845140444</v>
      </c>
      <c r="AL144" s="57">
        <v>7.2799030300279997</v>
      </c>
      <c r="AM144" s="57">
        <v>3.6311231912000107E-2</v>
      </c>
      <c r="AN144" s="57">
        <v>-5.9485000000000003E-2</v>
      </c>
      <c r="AO144" s="52">
        <f t="shared" si="10"/>
        <v>7.2567292619400003</v>
      </c>
      <c r="AP144" s="52">
        <f t="shared" si="11"/>
        <v>11.104013111415977</v>
      </c>
      <c r="AQ144" s="52">
        <v>14.826817895930022</v>
      </c>
    </row>
    <row r="145" spans="3:43" x14ac:dyDescent="0.25">
      <c r="C145" s="21" t="s">
        <v>150</v>
      </c>
      <c r="D145" s="21"/>
      <c r="E145" s="21"/>
      <c r="F145" s="22">
        <v>2722679</v>
      </c>
      <c r="G145" s="23">
        <v>14.095033237484111</v>
      </c>
      <c r="H145" s="23">
        <v>25.73001141324923</v>
      </c>
      <c r="I145" s="23">
        <v>0</v>
      </c>
      <c r="J145" s="23">
        <v>25.73001141324923</v>
      </c>
      <c r="K145" s="23">
        <v>25.83896084031436</v>
      </c>
      <c r="L145" s="23">
        <v>39.933994077798467</v>
      </c>
      <c r="M145" s="1"/>
      <c r="N145" s="23">
        <v>14.141428597553338</v>
      </c>
      <c r="O145" s="23">
        <v>23.775129501760215</v>
      </c>
      <c r="P145" s="23">
        <v>0.11124546712007065</v>
      </c>
      <c r="Q145" s="23">
        <v>0</v>
      </c>
      <c r="R145" s="23">
        <v>23.886374968880286</v>
      </c>
      <c r="S145" s="23">
        <v>24.181722493930117</v>
      </c>
      <c r="T145" s="23">
        <v>38.32315109148346</v>
      </c>
      <c r="W145" s="54" t="s">
        <v>701</v>
      </c>
      <c r="X145" s="63" t="s">
        <v>566</v>
      </c>
      <c r="Y145" s="54" t="s">
        <v>567</v>
      </c>
      <c r="Z145" s="54"/>
      <c r="AA145" s="54" t="s">
        <v>702</v>
      </c>
      <c r="AB145" s="55" t="s">
        <v>150</v>
      </c>
      <c r="AC145" s="55"/>
      <c r="AD145" s="57">
        <v>38.376251000000003</v>
      </c>
      <c r="AE145" s="57">
        <v>70.054561744614006</v>
      </c>
      <c r="AF145" s="57">
        <v>0</v>
      </c>
      <c r="AG145" s="52">
        <f t="shared" si="8"/>
        <v>70.054561744614006</v>
      </c>
      <c r="AH145" s="52">
        <f t="shared" si="9"/>
        <v>70.351196061746265</v>
      </c>
      <c r="AI145" s="58">
        <v>108.72744706174626</v>
      </c>
      <c r="AJ145" s="36"/>
      <c r="AK145" s="57">
        <v>38.502570672557923</v>
      </c>
      <c r="AL145" s="57">
        <v>64.732045816723002</v>
      </c>
      <c r="AM145" s="57">
        <v>0.30288569717300684</v>
      </c>
      <c r="AN145" s="57">
        <v>0</v>
      </c>
      <c r="AO145" s="52">
        <f t="shared" si="10"/>
        <v>65.034931513896012</v>
      </c>
      <c r="AP145" s="52">
        <f t="shared" si="11"/>
        <v>65.839068018051165</v>
      </c>
      <c r="AQ145" s="52">
        <v>104.34163869060909</v>
      </c>
    </row>
    <row r="146" spans="3:43" x14ac:dyDescent="0.25">
      <c r="C146" s="21" t="s">
        <v>151</v>
      </c>
      <c r="D146" s="21"/>
      <c r="E146" s="21" t="s">
        <v>401</v>
      </c>
      <c r="F146" s="22">
        <v>258689</v>
      </c>
      <c r="G146" s="23">
        <v>252.20564075008986</v>
      </c>
      <c r="H146" s="23">
        <v>708.83788686143589</v>
      </c>
      <c r="I146" s="23">
        <v>0</v>
      </c>
      <c r="J146" s="23">
        <v>708.83788686143589</v>
      </c>
      <c r="K146" s="23">
        <v>839.05527960185907</v>
      </c>
      <c r="L146" s="23">
        <v>1091.2609203519489</v>
      </c>
      <c r="M146" s="1"/>
      <c r="N146" s="23">
        <v>255.29120299637438</v>
      </c>
      <c r="O146" s="23">
        <v>634.98359183348339</v>
      </c>
      <c r="P146" s="23">
        <v>3.0512106858970038</v>
      </c>
      <c r="Q146" s="23">
        <v>0</v>
      </c>
      <c r="R146" s="23">
        <v>638.03480251938038</v>
      </c>
      <c r="S146" s="23">
        <v>786.41798918240431</v>
      </c>
      <c r="T146" s="23">
        <v>1041.7091921787785</v>
      </c>
      <c r="W146" s="54" t="s">
        <v>617</v>
      </c>
      <c r="X146" s="63" t="s">
        <v>554</v>
      </c>
      <c r="Y146" s="54" t="s">
        <v>572</v>
      </c>
      <c r="Z146" s="54"/>
      <c r="AA146" s="54" t="s">
        <v>703</v>
      </c>
      <c r="AB146" s="55" t="s">
        <v>151</v>
      </c>
      <c r="AC146" s="55"/>
      <c r="AD146" s="57">
        <v>65.242824999999996</v>
      </c>
      <c r="AE146" s="57">
        <v>183.36856411429798</v>
      </c>
      <c r="AF146" s="57">
        <v>0</v>
      </c>
      <c r="AG146" s="52">
        <f t="shared" si="8"/>
        <v>183.36856411429798</v>
      </c>
      <c r="AH146" s="52">
        <f t="shared" si="9"/>
        <v>217.05437122492532</v>
      </c>
      <c r="AI146" s="58">
        <v>282.2971962249253</v>
      </c>
      <c r="AJ146" s="36"/>
      <c r="AK146" s="57">
        <v>66.041026011929091</v>
      </c>
      <c r="AL146" s="57">
        <v>164.26327038781199</v>
      </c>
      <c r="AM146" s="57">
        <v>0.78931464112401006</v>
      </c>
      <c r="AN146" s="57">
        <v>0</v>
      </c>
      <c r="AO146" s="52">
        <f t="shared" si="10"/>
        <v>165.05258502893599</v>
      </c>
      <c r="AP146" s="52">
        <f t="shared" si="11"/>
        <v>203.43768320360698</v>
      </c>
      <c r="AQ146" s="52">
        <v>269.47870921553607</v>
      </c>
    </row>
    <row r="147" spans="3:43" x14ac:dyDescent="0.25">
      <c r="C147" s="21" t="s">
        <v>152</v>
      </c>
      <c r="D147" s="21" t="s">
        <v>330</v>
      </c>
      <c r="E147" s="21"/>
      <c r="F147" s="22">
        <v>142824</v>
      </c>
      <c r="G147" s="23">
        <v>54.884109113314288</v>
      </c>
      <c r="H147" s="23">
        <v>44.83722315612922</v>
      </c>
      <c r="I147" s="23">
        <v>-0.62453789279112759</v>
      </c>
      <c r="J147" s="23">
        <v>44.212685263338095</v>
      </c>
      <c r="K147" s="23">
        <v>57.96089731420011</v>
      </c>
      <c r="L147" s="23">
        <v>112.84500642751441</v>
      </c>
      <c r="M147" s="1"/>
      <c r="N147" s="23">
        <v>55.230978994370588</v>
      </c>
      <c r="O147" s="23">
        <v>38.998484269352488</v>
      </c>
      <c r="P147" s="23">
        <v>0.19385680613202114</v>
      </c>
      <c r="Q147" s="23">
        <v>-0.62453789279112759</v>
      </c>
      <c r="R147" s="23">
        <v>38.567803182693382</v>
      </c>
      <c r="S147" s="23">
        <v>54.67455157228305</v>
      </c>
      <c r="T147" s="23">
        <v>109.90553056665364</v>
      </c>
      <c r="W147" s="54" t="s">
        <v>553</v>
      </c>
      <c r="X147" s="62" t="s">
        <v>560</v>
      </c>
      <c r="Y147" s="54" t="s">
        <v>572</v>
      </c>
      <c r="Z147" s="54"/>
      <c r="AA147" s="54" t="s">
        <v>704</v>
      </c>
      <c r="AB147" s="55" t="s">
        <v>152</v>
      </c>
      <c r="AC147" s="55"/>
      <c r="AD147" s="57">
        <v>7.838768</v>
      </c>
      <c r="AE147" s="57">
        <v>6.4038315600509996</v>
      </c>
      <c r="AF147" s="57">
        <v>-8.9199000000000001E-2</v>
      </c>
      <c r="AG147" s="52">
        <f t="shared" si="8"/>
        <v>6.3146325600509998</v>
      </c>
      <c r="AH147" s="52">
        <f t="shared" si="9"/>
        <v>8.2782071980033169</v>
      </c>
      <c r="AI147" s="58">
        <v>16.116975198003317</v>
      </c>
      <c r="AJ147" s="36"/>
      <c r="AK147" s="57">
        <v>7.8883093438919847</v>
      </c>
      <c r="AL147" s="57">
        <v>5.5699195172859994</v>
      </c>
      <c r="AM147" s="57">
        <v>2.7687404478999787E-2</v>
      </c>
      <c r="AN147" s="57">
        <v>-8.9199000000000001E-2</v>
      </c>
      <c r="AO147" s="52">
        <f t="shared" si="10"/>
        <v>5.5084079217649995</v>
      </c>
      <c r="AP147" s="52">
        <f t="shared" si="11"/>
        <v>7.8088381537597549</v>
      </c>
      <c r="AQ147" s="52">
        <v>15.69714749765174</v>
      </c>
    </row>
    <row r="148" spans="3:43" x14ac:dyDescent="0.25">
      <c r="C148" s="21" t="s">
        <v>153</v>
      </c>
      <c r="D148" s="21"/>
      <c r="E148" s="21" t="s">
        <v>401</v>
      </c>
      <c r="F148" s="22">
        <v>251923</v>
      </c>
      <c r="G148" s="23">
        <v>232.66239287401311</v>
      </c>
      <c r="H148" s="23">
        <v>967.07507213441022</v>
      </c>
      <c r="I148" s="23">
        <v>0</v>
      </c>
      <c r="J148" s="23">
        <v>967.07507213441022</v>
      </c>
      <c r="K148" s="23">
        <v>1166.0886077608277</v>
      </c>
      <c r="L148" s="23">
        <v>1398.7510006348407</v>
      </c>
      <c r="M148" s="1"/>
      <c r="N148" s="23">
        <v>241.00262551307102</v>
      </c>
      <c r="O148" s="23">
        <v>861.60033756620885</v>
      </c>
      <c r="P148" s="23">
        <v>4.1670606849632685</v>
      </c>
      <c r="Q148" s="23">
        <v>0</v>
      </c>
      <c r="R148" s="23">
        <v>865.76739825117204</v>
      </c>
      <c r="S148" s="23">
        <v>1091.696408751578</v>
      </c>
      <c r="T148" s="23">
        <v>1332.6990342646491</v>
      </c>
      <c r="W148" s="54" t="s">
        <v>617</v>
      </c>
      <c r="X148" s="63" t="s">
        <v>554</v>
      </c>
      <c r="Y148" s="54" t="s">
        <v>572</v>
      </c>
      <c r="Z148" s="54"/>
      <c r="AA148" s="54" t="s">
        <v>705</v>
      </c>
      <c r="AB148" s="55" t="s">
        <v>153</v>
      </c>
      <c r="AC148" s="55"/>
      <c r="AD148" s="57">
        <v>58.613008000000001</v>
      </c>
      <c r="AE148" s="57">
        <v>243.628453397317</v>
      </c>
      <c r="AF148" s="57">
        <v>0</v>
      </c>
      <c r="AG148" s="52">
        <f t="shared" si="8"/>
        <v>243.628453397317</v>
      </c>
      <c r="AH148" s="52">
        <f t="shared" si="9"/>
        <v>293.76454033293101</v>
      </c>
      <c r="AI148" s="58">
        <v>352.37754833293098</v>
      </c>
      <c r="AJ148" s="36"/>
      <c r="AK148" s="57">
        <v>60.714104427129392</v>
      </c>
      <c r="AL148" s="57">
        <v>217.05694184069202</v>
      </c>
      <c r="AM148" s="57">
        <v>1.0497784289380014</v>
      </c>
      <c r="AN148" s="57">
        <v>0</v>
      </c>
      <c r="AO148" s="52">
        <f t="shared" si="10"/>
        <v>218.10672026963002</v>
      </c>
      <c r="AP148" s="52">
        <f t="shared" si="11"/>
        <v>275.02343438192378</v>
      </c>
      <c r="AQ148" s="52">
        <v>335.73753880905315</v>
      </c>
    </row>
    <row r="149" spans="3:43" x14ac:dyDescent="0.25">
      <c r="C149" s="21" t="s">
        <v>154</v>
      </c>
      <c r="D149" s="21"/>
      <c r="E149" s="21" t="s">
        <v>80</v>
      </c>
      <c r="F149" s="22">
        <v>126404</v>
      </c>
      <c r="G149" s="23">
        <v>286.10320875921644</v>
      </c>
      <c r="H149" s="23">
        <v>624.57227733691957</v>
      </c>
      <c r="I149" s="23">
        <v>-8.8367456726052965E-2</v>
      </c>
      <c r="J149" s="23">
        <v>624.48390988019355</v>
      </c>
      <c r="K149" s="23">
        <v>738.03724294682604</v>
      </c>
      <c r="L149" s="23">
        <v>1024.1404517060425</v>
      </c>
      <c r="M149" s="1"/>
      <c r="N149" s="23">
        <v>286.28910692706171</v>
      </c>
      <c r="O149" s="23">
        <v>562.74081897284111</v>
      </c>
      <c r="P149" s="23">
        <v>2.7003810307980793</v>
      </c>
      <c r="Q149" s="23">
        <v>-8.8367456726052965E-2</v>
      </c>
      <c r="R149" s="23">
        <v>565.35283254691296</v>
      </c>
      <c r="S149" s="23">
        <v>692.85429265372443</v>
      </c>
      <c r="T149" s="23">
        <v>979.14339958078597</v>
      </c>
      <c r="W149" s="54" t="s">
        <v>581</v>
      </c>
      <c r="X149" s="63" t="s">
        <v>554</v>
      </c>
      <c r="Y149" s="54" t="s">
        <v>572</v>
      </c>
      <c r="Z149" s="54"/>
      <c r="AA149" s="54" t="s">
        <v>706</v>
      </c>
      <c r="AB149" s="55" t="s">
        <v>154</v>
      </c>
      <c r="AC149" s="55"/>
      <c r="AD149" s="57">
        <v>36.164589999999997</v>
      </c>
      <c r="AE149" s="57">
        <v>78.948434144495991</v>
      </c>
      <c r="AF149" s="57">
        <v>-1.1169999999999999E-2</v>
      </c>
      <c r="AG149" s="52">
        <f t="shared" si="8"/>
        <v>78.937264144495984</v>
      </c>
      <c r="AH149" s="52">
        <f t="shared" si="9"/>
        <v>93.290859657450596</v>
      </c>
      <c r="AI149" s="58">
        <v>129.4554496574506</v>
      </c>
      <c r="AJ149" s="36"/>
      <c r="AK149" s="57">
        <v>36.188088272008308</v>
      </c>
      <c r="AL149" s="57">
        <v>71.132690481443007</v>
      </c>
      <c r="AM149" s="57">
        <v>0.34133896381700041</v>
      </c>
      <c r="AN149" s="57">
        <v>-1.1169999999999999E-2</v>
      </c>
      <c r="AO149" s="52">
        <f t="shared" si="10"/>
        <v>71.462859445259994</v>
      </c>
      <c r="AP149" s="52">
        <f t="shared" si="11"/>
        <v>87.579554008601377</v>
      </c>
      <c r="AQ149" s="52">
        <v>123.76764228060968</v>
      </c>
    </row>
    <row r="150" spans="3:43" x14ac:dyDescent="0.25">
      <c r="C150" s="21" t="s">
        <v>155</v>
      </c>
      <c r="D150" s="21" t="s">
        <v>240</v>
      </c>
      <c r="E150" s="21" t="s">
        <v>241</v>
      </c>
      <c r="F150" s="22">
        <v>90054</v>
      </c>
      <c r="G150" s="23">
        <v>33.228718324560816</v>
      </c>
      <c r="H150" s="23">
        <v>51.744763200724009</v>
      </c>
      <c r="I150" s="23">
        <v>-1.0271725853376863</v>
      </c>
      <c r="J150" s="23">
        <v>50.717590615386321</v>
      </c>
      <c r="K150" s="23">
        <v>64.84985847516873</v>
      </c>
      <c r="L150" s="23">
        <v>98.078576799729547</v>
      </c>
      <c r="M150" s="1"/>
      <c r="N150" s="23">
        <v>33.396528469347416</v>
      </c>
      <c r="O150" s="23">
        <v>44.915974469118531</v>
      </c>
      <c r="P150" s="23">
        <v>0.21917026470783818</v>
      </c>
      <c r="Q150" s="23">
        <v>-1.0271725853376863</v>
      </c>
      <c r="R150" s="23">
        <v>44.107972148488678</v>
      </c>
      <c r="S150" s="23">
        <v>61.457065842685594</v>
      </c>
      <c r="T150" s="23">
        <v>94.85359431203301</v>
      </c>
      <c r="W150" s="54" t="s">
        <v>553</v>
      </c>
      <c r="X150" s="62" t="s">
        <v>557</v>
      </c>
      <c r="Y150" s="54" t="s">
        <v>558</v>
      </c>
      <c r="Z150" s="54"/>
      <c r="AA150" s="54" t="s">
        <v>707</v>
      </c>
      <c r="AB150" s="55" t="s">
        <v>155</v>
      </c>
      <c r="AC150" s="55"/>
      <c r="AD150" s="57">
        <v>2.9923790000000001</v>
      </c>
      <c r="AE150" s="57">
        <v>4.6598229052780002</v>
      </c>
      <c r="AF150" s="57">
        <v>-9.2501E-2</v>
      </c>
      <c r="AG150" s="52">
        <f t="shared" si="8"/>
        <v>4.5673219052779999</v>
      </c>
      <c r="AH150" s="52">
        <f t="shared" si="9"/>
        <v>5.8399891551228453</v>
      </c>
      <c r="AI150" s="58">
        <v>8.832368155122845</v>
      </c>
      <c r="AJ150" s="36"/>
      <c r="AK150" s="57">
        <v>3.0074909747786123</v>
      </c>
      <c r="AL150" s="57">
        <v>4.0448631648419999</v>
      </c>
      <c r="AM150" s="57">
        <v>1.9737159017999658E-2</v>
      </c>
      <c r="AN150" s="57">
        <v>-9.2501E-2</v>
      </c>
      <c r="AO150" s="52">
        <f t="shared" si="10"/>
        <v>3.9720993238599998</v>
      </c>
      <c r="AP150" s="52">
        <f t="shared" si="11"/>
        <v>5.5344546073972083</v>
      </c>
      <c r="AQ150" s="52">
        <v>8.5419455821758206</v>
      </c>
    </row>
    <row r="151" spans="3:43" x14ac:dyDescent="0.25">
      <c r="C151" s="21" t="s">
        <v>156</v>
      </c>
      <c r="D151" s="21"/>
      <c r="E151" s="21" t="s">
        <v>401</v>
      </c>
      <c r="F151" s="22">
        <v>182995</v>
      </c>
      <c r="G151" s="23">
        <v>281.19866663023578</v>
      </c>
      <c r="H151" s="23">
        <v>742.56877649770763</v>
      </c>
      <c r="I151" s="23">
        <v>0</v>
      </c>
      <c r="J151" s="23">
        <v>742.56877649770763</v>
      </c>
      <c r="K151" s="23">
        <v>907.49728984273281</v>
      </c>
      <c r="L151" s="23">
        <v>1188.6959564729684</v>
      </c>
      <c r="M151" s="1"/>
      <c r="N151" s="23">
        <v>282.00086817591796</v>
      </c>
      <c r="O151" s="23">
        <v>661.9121571882182</v>
      </c>
      <c r="P151" s="23">
        <v>3.1957626167873001</v>
      </c>
      <c r="Q151" s="23">
        <v>0</v>
      </c>
      <c r="R151" s="23">
        <v>665.10791980500551</v>
      </c>
      <c r="S151" s="23">
        <v>849.1324763345018</v>
      </c>
      <c r="T151" s="23">
        <v>1131.1333445104199</v>
      </c>
      <c r="W151" s="54" t="s">
        <v>617</v>
      </c>
      <c r="X151" s="63" t="s">
        <v>554</v>
      </c>
      <c r="Y151" s="54" t="s">
        <v>572</v>
      </c>
      <c r="Z151" s="54"/>
      <c r="AA151" s="54" t="s">
        <v>708</v>
      </c>
      <c r="AB151" s="55" t="s">
        <v>156</v>
      </c>
      <c r="AC151" s="55"/>
      <c r="AD151" s="57">
        <v>51.457949999999997</v>
      </c>
      <c r="AE151" s="57">
        <v>135.88637325519801</v>
      </c>
      <c r="AF151" s="57">
        <v>0</v>
      </c>
      <c r="AG151" s="52">
        <f t="shared" si="8"/>
        <v>135.88637325519801</v>
      </c>
      <c r="AH151" s="52">
        <f t="shared" si="9"/>
        <v>166.06746655477087</v>
      </c>
      <c r="AI151" s="58">
        <v>217.52541655477086</v>
      </c>
      <c r="AJ151" s="36"/>
      <c r="AK151" s="57">
        <v>51.604748871852102</v>
      </c>
      <c r="AL151" s="57">
        <v>121.12661520465799</v>
      </c>
      <c r="AM151" s="57">
        <v>0.58480858005899194</v>
      </c>
      <c r="AN151" s="57">
        <v>0</v>
      </c>
      <c r="AO151" s="52">
        <f t="shared" si="10"/>
        <v>121.71142378471698</v>
      </c>
      <c r="AP151" s="52">
        <f t="shared" si="11"/>
        <v>155.38699750683216</v>
      </c>
      <c r="AQ151" s="52">
        <v>206.99174637868427</v>
      </c>
    </row>
    <row r="152" spans="3:43" x14ac:dyDescent="0.25">
      <c r="C152" s="21" t="s">
        <v>157</v>
      </c>
      <c r="D152" s="21"/>
      <c r="E152" s="21"/>
      <c r="F152" s="22">
        <v>1341087</v>
      </c>
      <c r="G152" s="23">
        <v>365.45988867985454</v>
      </c>
      <c r="H152" s="23">
        <v>200.07478117490959</v>
      </c>
      <c r="I152" s="23">
        <v>0</v>
      </c>
      <c r="J152" s="23">
        <v>200.07478117490959</v>
      </c>
      <c r="K152" s="23">
        <v>245.74135653827568</v>
      </c>
      <c r="L152" s="23">
        <v>611.20124521813023</v>
      </c>
      <c r="M152" s="1"/>
      <c r="N152" s="23">
        <v>368.28368059611324</v>
      </c>
      <c r="O152" s="23">
        <v>184.95164693178296</v>
      </c>
      <c r="P152" s="23">
        <v>0.84776283788227358</v>
      </c>
      <c r="Q152" s="23">
        <v>0</v>
      </c>
      <c r="R152" s="23">
        <v>185.79940976966523</v>
      </c>
      <c r="S152" s="23">
        <v>242.39295915279206</v>
      </c>
      <c r="T152" s="23">
        <v>610.67663974890536</v>
      </c>
      <c r="W152" s="54" t="s">
        <v>608</v>
      </c>
      <c r="X152" s="63" t="s">
        <v>560</v>
      </c>
      <c r="Y152" s="54" t="s">
        <v>555</v>
      </c>
      <c r="Z152" s="54"/>
      <c r="AA152" s="54" t="s">
        <v>709</v>
      </c>
      <c r="AB152" s="55" t="s">
        <v>157</v>
      </c>
      <c r="AC152" s="55"/>
      <c r="AD152" s="57">
        <v>490.11350573000004</v>
      </c>
      <c r="AE152" s="57">
        <v>268.31768806151598</v>
      </c>
      <c r="AF152" s="57">
        <v>0</v>
      </c>
      <c r="AG152" s="52">
        <f t="shared" si="8"/>
        <v>268.31768806151598</v>
      </c>
      <c r="AH152" s="52">
        <f t="shared" si="9"/>
        <v>329.56053861584655</v>
      </c>
      <c r="AI152" s="58">
        <v>819.6740443458466</v>
      </c>
      <c r="AJ152" s="36"/>
      <c r="AK152" s="57">
        <v>493.90045635959967</v>
      </c>
      <c r="AL152" s="57">
        <v>248.03624932880399</v>
      </c>
      <c r="AM152" s="57">
        <v>1.1369237209670247</v>
      </c>
      <c r="AN152" s="57">
        <v>0</v>
      </c>
      <c r="AO152" s="52">
        <f t="shared" si="10"/>
        <v>249.17317304977101</v>
      </c>
      <c r="AP152" s="52">
        <f t="shared" si="11"/>
        <v>325.07004641134046</v>
      </c>
      <c r="AQ152" s="52">
        <v>818.97050277094013</v>
      </c>
    </row>
    <row r="153" spans="3:43" x14ac:dyDescent="0.25">
      <c r="C153" s="21" t="s">
        <v>158</v>
      </c>
      <c r="D153" s="21"/>
      <c r="E153" s="21"/>
      <c r="F153" s="22">
        <v>1791362</v>
      </c>
      <c r="G153" s="23">
        <v>19.811625455937996</v>
      </c>
      <c r="H153" s="23">
        <v>18.002533791045025</v>
      </c>
      <c r="I153" s="23">
        <v>0</v>
      </c>
      <c r="J153" s="23">
        <v>18.002533791045025</v>
      </c>
      <c r="K153" s="23">
        <v>18.732022488787791</v>
      </c>
      <c r="L153" s="23">
        <v>38.543647944725784</v>
      </c>
      <c r="M153" s="1"/>
      <c r="N153" s="23">
        <v>19.954447837704908</v>
      </c>
      <c r="O153" s="23">
        <v>16.671735538551115</v>
      </c>
      <c r="P153" s="23">
        <v>7.6881678003106454E-2</v>
      </c>
      <c r="Q153" s="23">
        <v>0</v>
      </c>
      <c r="R153" s="23">
        <v>16.748617216554219</v>
      </c>
      <c r="S153" s="23">
        <v>17.728414026205499</v>
      </c>
      <c r="T153" s="23">
        <v>37.682861863910411</v>
      </c>
      <c r="W153" s="54" t="s">
        <v>565</v>
      </c>
      <c r="X153" s="63" t="s">
        <v>566</v>
      </c>
      <c r="Y153" s="54" t="s">
        <v>567</v>
      </c>
      <c r="Z153" s="54"/>
      <c r="AA153" s="54" t="s">
        <v>710</v>
      </c>
      <c r="AB153" s="55" t="s">
        <v>158</v>
      </c>
      <c r="AC153" s="55"/>
      <c r="AD153" s="57">
        <v>35.489792999999999</v>
      </c>
      <c r="AE153" s="57">
        <v>32.249054936994</v>
      </c>
      <c r="AF153" s="57">
        <v>0</v>
      </c>
      <c r="AG153" s="52">
        <f t="shared" si="8"/>
        <v>32.249054936994</v>
      </c>
      <c r="AH153" s="52">
        <f t="shared" si="9"/>
        <v>33.555833269559876</v>
      </c>
      <c r="AI153" s="58">
        <v>69.045626269559875</v>
      </c>
      <c r="AJ153" s="36"/>
      <c r="AK153" s="57">
        <v>35.745639587446739</v>
      </c>
      <c r="AL153" s="57">
        <v>29.865113517809998</v>
      </c>
      <c r="AM153" s="57">
        <v>0.13772291647100077</v>
      </c>
      <c r="AN153" s="57">
        <v>0</v>
      </c>
      <c r="AO153" s="52">
        <f t="shared" si="10"/>
        <v>30.002836434281001</v>
      </c>
      <c r="AP153" s="52">
        <f t="shared" si="11"/>
        <v>31.758007206811534</v>
      </c>
      <c r="AQ153" s="52">
        <v>67.503646794258273</v>
      </c>
    </row>
    <row r="154" spans="3:43" x14ac:dyDescent="0.25">
      <c r="C154" s="21" t="s">
        <v>159</v>
      </c>
      <c r="D154" s="21" t="s">
        <v>199</v>
      </c>
      <c r="E154" s="21" t="s">
        <v>200</v>
      </c>
      <c r="F154" s="22">
        <v>87068</v>
      </c>
      <c r="G154" s="23">
        <v>60.375602976983515</v>
      </c>
      <c r="H154" s="23">
        <v>45.28239947420407</v>
      </c>
      <c r="I154" s="23">
        <v>-0.85536592088941976</v>
      </c>
      <c r="J154" s="23">
        <v>44.427033553314651</v>
      </c>
      <c r="K154" s="23">
        <v>61.29234566279348</v>
      </c>
      <c r="L154" s="23">
        <v>121.66794863977698</v>
      </c>
      <c r="M154" s="1"/>
      <c r="N154" s="23">
        <v>61.030568477632457</v>
      </c>
      <c r="O154" s="23">
        <v>39.348743536683969</v>
      </c>
      <c r="P154" s="23">
        <v>0.19225975594937339</v>
      </c>
      <c r="Q154" s="23">
        <v>-0.85536592088941976</v>
      </c>
      <c r="R154" s="23">
        <v>38.685637371743923</v>
      </c>
      <c r="S154" s="23">
        <v>62.153849368762671</v>
      </c>
      <c r="T154" s="23">
        <v>123.18441784639514</v>
      </c>
      <c r="W154" s="54" t="s">
        <v>553</v>
      </c>
      <c r="X154" s="62" t="s">
        <v>557</v>
      </c>
      <c r="Y154" s="54" t="s">
        <v>555</v>
      </c>
      <c r="Z154" s="54"/>
      <c r="AA154" s="54" t="s">
        <v>711</v>
      </c>
      <c r="AB154" s="55" t="s">
        <v>159</v>
      </c>
      <c r="AC154" s="55"/>
      <c r="AD154" s="57">
        <v>5.2567830000000004</v>
      </c>
      <c r="AE154" s="57">
        <v>3.9426479574199997</v>
      </c>
      <c r="AF154" s="57">
        <v>-7.4475E-2</v>
      </c>
      <c r="AG154" s="52">
        <f t="shared" si="8"/>
        <v>3.8681729574199997</v>
      </c>
      <c r="AH154" s="52">
        <f t="shared" si="9"/>
        <v>5.3366019521681025</v>
      </c>
      <c r="AI154" s="58">
        <v>10.593384952168103</v>
      </c>
      <c r="AJ154" s="36"/>
      <c r="AK154" s="57">
        <v>5.3138095362105027</v>
      </c>
      <c r="AL154" s="57">
        <v>3.4260164022519999</v>
      </c>
      <c r="AM154" s="57">
        <v>1.6739672431000042E-2</v>
      </c>
      <c r="AN154" s="57">
        <v>-7.4475E-2</v>
      </c>
      <c r="AO154" s="52">
        <f t="shared" si="10"/>
        <v>3.3682810746829999</v>
      </c>
      <c r="AP154" s="52">
        <f t="shared" si="11"/>
        <v>5.411611356839428</v>
      </c>
      <c r="AQ154" s="52">
        <v>10.725420893049931</v>
      </c>
    </row>
    <row r="155" spans="3:43" x14ac:dyDescent="0.25">
      <c r="C155" s="21" t="s">
        <v>160</v>
      </c>
      <c r="D155" s="21"/>
      <c r="E155" s="21" t="s">
        <v>401</v>
      </c>
      <c r="F155" s="22">
        <v>262506</v>
      </c>
      <c r="G155" s="23">
        <v>286.62144712882753</v>
      </c>
      <c r="H155" s="23">
        <v>686.82759277950595</v>
      </c>
      <c r="I155" s="23">
        <v>0</v>
      </c>
      <c r="J155" s="23">
        <v>686.82759277950595</v>
      </c>
      <c r="K155" s="23">
        <v>802.80483631615323</v>
      </c>
      <c r="L155" s="23">
        <v>1089.4262834449808</v>
      </c>
      <c r="M155" s="1"/>
      <c r="N155" s="23">
        <v>286.8055669614742</v>
      </c>
      <c r="O155" s="23">
        <v>614.07886286402982</v>
      </c>
      <c r="P155" s="23">
        <v>2.9529115161634594</v>
      </c>
      <c r="Q155" s="23">
        <v>0</v>
      </c>
      <c r="R155" s="23">
        <v>617.03177438019316</v>
      </c>
      <c r="S155" s="23">
        <v>749.56303239857482</v>
      </c>
      <c r="T155" s="23">
        <v>1036.3685993600491</v>
      </c>
      <c r="W155" s="54" t="s">
        <v>571</v>
      </c>
      <c r="X155" s="63" t="s">
        <v>554</v>
      </c>
      <c r="Y155" s="54" t="s">
        <v>572</v>
      </c>
      <c r="Z155" s="54"/>
      <c r="AA155" s="54" t="s">
        <v>712</v>
      </c>
      <c r="AB155" s="55" t="s">
        <v>160</v>
      </c>
      <c r="AC155" s="55"/>
      <c r="AD155" s="57">
        <v>75.239849599999999</v>
      </c>
      <c r="AE155" s="57">
        <v>180.29636407017699</v>
      </c>
      <c r="AF155" s="57">
        <v>0</v>
      </c>
      <c r="AG155" s="52">
        <f t="shared" si="8"/>
        <v>180.29636407017699</v>
      </c>
      <c r="AH155" s="52">
        <f t="shared" si="9"/>
        <v>210.7410863620081</v>
      </c>
      <c r="AI155" s="58">
        <v>285.98093596200812</v>
      </c>
      <c r="AJ155" s="36"/>
      <c r="AK155" s="57">
        <v>75.28818216078875</v>
      </c>
      <c r="AL155" s="57">
        <v>161.19938597498501</v>
      </c>
      <c r="AM155" s="57">
        <v>0.77515699046200515</v>
      </c>
      <c r="AN155" s="57">
        <v>0</v>
      </c>
      <c r="AO155" s="52">
        <f t="shared" si="10"/>
        <v>161.974542965447</v>
      </c>
      <c r="AP155" s="52">
        <f t="shared" si="11"/>
        <v>196.76479338282027</v>
      </c>
      <c r="AQ155" s="52">
        <v>272.05297554360902</v>
      </c>
    </row>
    <row r="156" spans="3:43" x14ac:dyDescent="0.25">
      <c r="C156" s="21" t="s">
        <v>161</v>
      </c>
      <c r="D156" s="21" t="s">
        <v>135</v>
      </c>
      <c r="E156" s="21" t="s">
        <v>136</v>
      </c>
      <c r="F156" s="22">
        <v>83642</v>
      </c>
      <c r="G156" s="23">
        <v>71.38888357523733</v>
      </c>
      <c r="H156" s="23">
        <v>81.520714700700609</v>
      </c>
      <c r="I156" s="23">
        <v>0</v>
      </c>
      <c r="J156" s="23">
        <v>81.520714700700609</v>
      </c>
      <c r="K156" s="23">
        <v>97.647174510126575</v>
      </c>
      <c r="L156" s="23">
        <v>169.03605808536389</v>
      </c>
      <c r="M156" s="1"/>
      <c r="N156" s="23">
        <v>71.277744025075108</v>
      </c>
      <c r="O156" s="23">
        <v>70.525378635972359</v>
      </c>
      <c r="P156" s="23">
        <v>0.35246039502881094</v>
      </c>
      <c r="Q156" s="23">
        <v>0</v>
      </c>
      <c r="R156" s="23">
        <v>70.877839031001159</v>
      </c>
      <c r="S156" s="23">
        <v>89.820464853885142</v>
      </c>
      <c r="T156" s="23">
        <v>161.09820887896026</v>
      </c>
      <c r="W156" s="54" t="s">
        <v>553</v>
      </c>
      <c r="X156" s="62" t="s">
        <v>554</v>
      </c>
      <c r="Y156" s="54" t="s">
        <v>555</v>
      </c>
      <c r="Z156" s="54"/>
      <c r="AA156" s="54" t="s">
        <v>713</v>
      </c>
      <c r="AB156" s="55" t="s">
        <v>161</v>
      </c>
      <c r="AC156" s="55"/>
      <c r="AD156" s="57">
        <v>5.9711090000000002</v>
      </c>
      <c r="AE156" s="57">
        <v>6.8185556189960002</v>
      </c>
      <c r="AF156" s="57">
        <v>0</v>
      </c>
      <c r="AG156" s="52">
        <f t="shared" si="8"/>
        <v>6.8185556189960002</v>
      </c>
      <c r="AH156" s="52">
        <f t="shared" si="9"/>
        <v>8.1674049703760065</v>
      </c>
      <c r="AI156" s="58">
        <v>14.138513970376007</v>
      </c>
      <c r="AJ156" s="36"/>
      <c r="AK156" s="57">
        <v>5.9618130657453321</v>
      </c>
      <c r="AL156" s="57">
        <v>5.8988837198699997</v>
      </c>
      <c r="AM156" s="57">
        <v>2.9480492360999807E-2</v>
      </c>
      <c r="AN156" s="57">
        <v>0</v>
      </c>
      <c r="AO156" s="52">
        <f t="shared" si="10"/>
        <v>5.9283642122309992</v>
      </c>
      <c r="AP156" s="52">
        <f t="shared" si="11"/>
        <v>7.5127633213086611</v>
      </c>
      <c r="AQ156" s="52">
        <v>13.474576387053993</v>
      </c>
    </row>
    <row r="157" spans="3:43" x14ac:dyDescent="0.25">
      <c r="C157" s="21" t="s">
        <v>162</v>
      </c>
      <c r="D157" s="21" t="s">
        <v>240</v>
      </c>
      <c r="E157" s="21" t="s">
        <v>241</v>
      </c>
      <c r="F157" s="22">
        <v>159892</v>
      </c>
      <c r="G157" s="23">
        <v>79.708859730317954</v>
      </c>
      <c r="H157" s="23">
        <v>52.201271475577265</v>
      </c>
      <c r="I157" s="23">
        <v>-0.28694994121031697</v>
      </c>
      <c r="J157" s="23">
        <v>51.914321534366955</v>
      </c>
      <c r="K157" s="23">
        <v>62.181136628589933</v>
      </c>
      <c r="L157" s="23">
        <v>141.88999635890789</v>
      </c>
      <c r="M157" s="1"/>
      <c r="N157" s="23">
        <v>80.09361788781905</v>
      </c>
      <c r="O157" s="23">
        <v>45.334398825888726</v>
      </c>
      <c r="P157" s="23">
        <v>0.22129613996322484</v>
      </c>
      <c r="Q157" s="23">
        <v>-0.28694994121031697</v>
      </c>
      <c r="R157" s="23">
        <v>45.268745024641639</v>
      </c>
      <c r="S157" s="23">
        <v>57.682162137166287</v>
      </c>
      <c r="T157" s="23">
        <v>137.77578002498532</v>
      </c>
      <c r="W157" s="54" t="s">
        <v>553</v>
      </c>
      <c r="X157" s="62" t="s">
        <v>560</v>
      </c>
      <c r="Y157" s="54" t="s">
        <v>558</v>
      </c>
      <c r="Z157" s="54"/>
      <c r="AA157" s="54" t="s">
        <v>714</v>
      </c>
      <c r="AB157" s="55" t="s">
        <v>162</v>
      </c>
      <c r="AC157" s="55"/>
      <c r="AD157" s="57">
        <v>12.744809</v>
      </c>
      <c r="AE157" s="57">
        <v>8.3465656987730004</v>
      </c>
      <c r="AF157" s="57">
        <v>-4.5880999999999998E-2</v>
      </c>
      <c r="AG157" s="52">
        <f t="shared" si="8"/>
        <v>8.3006846987730007</v>
      </c>
      <c r="AH157" s="52">
        <f t="shared" si="9"/>
        <v>9.9422662978185024</v>
      </c>
      <c r="AI157" s="58">
        <v>22.687075297818502</v>
      </c>
      <c r="AJ157" s="36"/>
      <c r="AK157" s="57">
        <v>12.806328751319164</v>
      </c>
      <c r="AL157" s="57">
        <v>7.2486076970690005</v>
      </c>
      <c r="AM157" s="57">
        <v>3.5383482410999943E-2</v>
      </c>
      <c r="AN157" s="57">
        <v>-4.5880999999999998E-2</v>
      </c>
      <c r="AO157" s="52">
        <f t="shared" si="10"/>
        <v>7.2381101794800005</v>
      </c>
      <c r="AP157" s="52">
        <f t="shared" si="11"/>
        <v>9.2229162684357924</v>
      </c>
      <c r="AQ157" s="52">
        <v>22.029245019754956</v>
      </c>
    </row>
    <row r="158" spans="3:43" x14ac:dyDescent="0.25">
      <c r="C158" s="21" t="s">
        <v>163</v>
      </c>
      <c r="D158" s="21"/>
      <c r="E158" s="21" t="s">
        <v>401</v>
      </c>
      <c r="F158" s="22">
        <v>247795</v>
      </c>
      <c r="G158" s="23">
        <v>375.46788676123401</v>
      </c>
      <c r="H158" s="23">
        <v>350.12281820521798</v>
      </c>
      <c r="I158" s="23">
        <v>0</v>
      </c>
      <c r="J158" s="23">
        <v>350.12281820521798</v>
      </c>
      <c r="K158" s="23">
        <v>423.26375045442893</v>
      </c>
      <c r="L158" s="23">
        <v>798.731637215663</v>
      </c>
      <c r="M158" s="1"/>
      <c r="N158" s="23">
        <v>377.63595392729047</v>
      </c>
      <c r="O158" s="23">
        <v>314.62676727667224</v>
      </c>
      <c r="P158" s="23">
        <v>1.5137799915857706</v>
      </c>
      <c r="Q158" s="23">
        <v>0</v>
      </c>
      <c r="R158" s="23">
        <v>316.14054726825805</v>
      </c>
      <c r="S158" s="23">
        <v>398.2211584146761</v>
      </c>
      <c r="T158" s="23">
        <v>775.85711234196663</v>
      </c>
      <c r="W158" s="54" t="s">
        <v>571</v>
      </c>
      <c r="X158" s="63" t="s">
        <v>554</v>
      </c>
      <c r="Y158" s="54" t="s">
        <v>572</v>
      </c>
      <c r="Z158" s="54"/>
      <c r="AA158" s="54" t="s">
        <v>715</v>
      </c>
      <c r="AB158" s="55" t="s">
        <v>163</v>
      </c>
      <c r="AC158" s="55"/>
      <c r="AD158" s="57">
        <v>93.039064999999994</v>
      </c>
      <c r="AE158" s="57">
        <v>86.758683737161988</v>
      </c>
      <c r="AF158" s="57">
        <v>0</v>
      </c>
      <c r="AG158" s="52">
        <f t="shared" si="8"/>
        <v>86.758683737161988</v>
      </c>
      <c r="AH158" s="52">
        <f t="shared" si="9"/>
        <v>104.88264104385522</v>
      </c>
      <c r="AI158" s="58">
        <v>197.92170604385521</v>
      </c>
      <c r="AJ158" s="36"/>
      <c r="AK158" s="57">
        <v>93.576301203412939</v>
      </c>
      <c r="AL158" s="57">
        <v>77.962939797323003</v>
      </c>
      <c r="AM158" s="57">
        <v>0.37510711301499605</v>
      </c>
      <c r="AN158" s="57">
        <v>0</v>
      </c>
      <c r="AO158" s="52">
        <f t="shared" si="10"/>
        <v>78.338046910337994</v>
      </c>
      <c r="AP158" s="52">
        <f t="shared" si="11"/>
        <v>98.677211949364661</v>
      </c>
      <c r="AQ158" s="52">
        <v>192.2535131527776</v>
      </c>
    </row>
    <row r="159" spans="3:43" x14ac:dyDescent="0.25">
      <c r="C159" s="21" t="s">
        <v>164</v>
      </c>
      <c r="D159" s="21" t="s">
        <v>157</v>
      </c>
      <c r="E159" s="21" t="s">
        <v>158</v>
      </c>
      <c r="F159" s="22">
        <v>93275</v>
      </c>
      <c r="G159" s="23">
        <v>60.577572232645402</v>
      </c>
      <c r="H159" s="23">
        <v>33.030156285960871</v>
      </c>
      <c r="I159" s="23">
        <v>-1.1475850978290003</v>
      </c>
      <c r="J159" s="23">
        <v>31.882571188131866</v>
      </c>
      <c r="K159" s="23">
        <v>43.453986929333297</v>
      </c>
      <c r="L159" s="23">
        <v>104.03155916197871</v>
      </c>
      <c r="M159" s="1"/>
      <c r="N159" s="23">
        <v>60.893191523954023</v>
      </c>
      <c r="O159" s="23">
        <v>28.897236419769495</v>
      </c>
      <c r="P159" s="23">
        <v>0.14008514138836742</v>
      </c>
      <c r="Q159" s="23">
        <v>-1.1475850978290003</v>
      </c>
      <c r="R159" s="23">
        <v>27.889736463328862</v>
      </c>
      <c r="S159" s="23">
        <v>44.901757346384336</v>
      </c>
      <c r="T159" s="23">
        <v>105.79494887033836</v>
      </c>
      <c r="W159" s="54" t="s">
        <v>553</v>
      </c>
      <c r="X159" s="62" t="s">
        <v>560</v>
      </c>
      <c r="Y159" s="54" t="s">
        <v>555</v>
      </c>
      <c r="Z159" s="54"/>
      <c r="AA159" s="54" t="s">
        <v>716</v>
      </c>
      <c r="AB159" s="55" t="s">
        <v>164</v>
      </c>
      <c r="AC159" s="55"/>
      <c r="AD159" s="57">
        <v>5.6503730499999998</v>
      </c>
      <c r="AE159" s="57">
        <v>3.0808878275730001</v>
      </c>
      <c r="AF159" s="57">
        <v>-0.107041</v>
      </c>
      <c r="AG159" s="52">
        <f t="shared" si="8"/>
        <v>2.9738468275729999</v>
      </c>
      <c r="AH159" s="52">
        <f t="shared" si="9"/>
        <v>4.0531706308335638</v>
      </c>
      <c r="AI159" s="58">
        <v>9.7035436808335636</v>
      </c>
      <c r="AJ159" s="36"/>
      <c r="AK159" s="57">
        <v>5.6798124393968115</v>
      </c>
      <c r="AL159" s="57">
        <v>2.6953897270539997</v>
      </c>
      <c r="AM159" s="57">
        <v>1.3066441562999971E-2</v>
      </c>
      <c r="AN159" s="57">
        <v>-0.107041</v>
      </c>
      <c r="AO159" s="52">
        <f t="shared" si="10"/>
        <v>2.6014151686169997</v>
      </c>
      <c r="AP159" s="52">
        <f t="shared" si="11"/>
        <v>4.1882114164839992</v>
      </c>
      <c r="AQ159" s="52">
        <v>9.8680238558808107</v>
      </c>
    </row>
    <row r="160" spans="3:43" x14ac:dyDescent="0.25">
      <c r="C160" s="21" t="s">
        <v>165</v>
      </c>
      <c r="D160" s="21"/>
      <c r="E160" s="21" t="s">
        <v>87</v>
      </c>
      <c r="F160" s="22">
        <v>92707</v>
      </c>
      <c r="G160" s="23">
        <v>332.1022360771031</v>
      </c>
      <c r="H160" s="23">
        <v>676.42600342018409</v>
      </c>
      <c r="I160" s="23">
        <v>-6.7783446773167083E-2</v>
      </c>
      <c r="J160" s="23">
        <v>676.35821997341088</v>
      </c>
      <c r="K160" s="23">
        <v>820.75967116153674</v>
      </c>
      <c r="L160" s="23">
        <v>1152.8619072386398</v>
      </c>
      <c r="M160" s="1"/>
      <c r="N160" s="23">
        <v>335.49084916504836</v>
      </c>
      <c r="O160" s="23">
        <v>607.48570464665022</v>
      </c>
      <c r="P160" s="23">
        <v>2.9055411298930314</v>
      </c>
      <c r="Q160" s="23">
        <v>-6.7783446773167083E-2</v>
      </c>
      <c r="R160" s="23">
        <v>610.32346232977</v>
      </c>
      <c r="S160" s="23">
        <v>766.41382440911445</v>
      </c>
      <c r="T160" s="23">
        <v>1101.9046735741626</v>
      </c>
      <c r="W160" s="54" t="s">
        <v>581</v>
      </c>
      <c r="X160" s="63" t="s">
        <v>554</v>
      </c>
      <c r="Y160" s="54" t="s">
        <v>572</v>
      </c>
      <c r="Z160" s="54"/>
      <c r="AA160" s="54" t="s">
        <v>717</v>
      </c>
      <c r="AB160" s="55" t="s">
        <v>165</v>
      </c>
      <c r="AC160" s="55"/>
      <c r="AD160" s="57">
        <v>30.788201999999998</v>
      </c>
      <c r="AE160" s="57">
        <v>62.709425499075003</v>
      </c>
      <c r="AF160" s="57">
        <v>-6.2839999999999997E-3</v>
      </c>
      <c r="AG160" s="52">
        <f t="shared" si="8"/>
        <v>62.703141499075002</v>
      </c>
      <c r="AH160" s="52">
        <f t="shared" si="9"/>
        <v>76.090166834372582</v>
      </c>
      <c r="AI160" s="58">
        <v>106.87836883437258</v>
      </c>
      <c r="AJ160" s="36"/>
      <c r="AK160" s="57">
        <v>31.10235015354414</v>
      </c>
      <c r="AL160" s="57">
        <v>56.318177220677001</v>
      </c>
      <c r="AM160" s="57">
        <v>0.26936400152899326</v>
      </c>
      <c r="AN160" s="57">
        <v>-6.2839999999999997E-3</v>
      </c>
      <c r="AO160" s="52">
        <f t="shared" si="10"/>
        <v>56.581257222205991</v>
      </c>
      <c r="AP160" s="52">
        <f t="shared" si="11"/>
        <v>71.051926419495771</v>
      </c>
      <c r="AQ160" s="52">
        <v>102.15427657303991</v>
      </c>
    </row>
    <row r="161" spans="3:43" x14ac:dyDescent="0.25">
      <c r="C161" s="21" t="s">
        <v>166</v>
      </c>
      <c r="D161" s="21" t="s">
        <v>125</v>
      </c>
      <c r="E161" s="21" t="s">
        <v>126</v>
      </c>
      <c r="F161" s="22">
        <v>91051</v>
      </c>
      <c r="G161" s="23">
        <v>60.403411274999726</v>
      </c>
      <c r="H161" s="23">
        <v>92.500718068478093</v>
      </c>
      <c r="I161" s="23">
        <v>0</v>
      </c>
      <c r="J161" s="23">
        <v>92.500718068478093</v>
      </c>
      <c r="K161" s="23">
        <v>121.83220011545724</v>
      </c>
      <c r="L161" s="23">
        <v>182.23561139045697</v>
      </c>
      <c r="M161" s="1"/>
      <c r="N161" s="23">
        <v>60.719438073011254</v>
      </c>
      <c r="O161" s="23">
        <v>80.026682253187758</v>
      </c>
      <c r="P161" s="23">
        <v>0.39660348707866688</v>
      </c>
      <c r="Q161" s="23">
        <v>0</v>
      </c>
      <c r="R161" s="23">
        <v>80.423285740266437</v>
      </c>
      <c r="S161" s="23">
        <v>113.88588336237298</v>
      </c>
      <c r="T161" s="23">
        <v>174.60532143538421</v>
      </c>
      <c r="W161" s="54" t="s">
        <v>553</v>
      </c>
      <c r="X161" s="62" t="s">
        <v>554</v>
      </c>
      <c r="Y161" s="54" t="s">
        <v>555</v>
      </c>
      <c r="Z161" s="54"/>
      <c r="AA161" s="54" t="s">
        <v>718</v>
      </c>
      <c r="AB161" s="55" t="s">
        <v>166</v>
      </c>
      <c r="AC161" s="55"/>
      <c r="AD161" s="57">
        <v>5.4997910000000001</v>
      </c>
      <c r="AE161" s="57">
        <v>8.4222828808529986</v>
      </c>
      <c r="AF161" s="57">
        <v>0</v>
      </c>
      <c r="AG161" s="52">
        <f t="shared" si="8"/>
        <v>8.4222828808529986</v>
      </c>
      <c r="AH161" s="52">
        <f t="shared" si="9"/>
        <v>11.092943652712497</v>
      </c>
      <c r="AI161" s="58">
        <v>16.592734652712497</v>
      </c>
      <c r="AJ161" s="36"/>
      <c r="AK161" s="57">
        <v>5.5285655559857476</v>
      </c>
      <c r="AL161" s="57">
        <v>7.2865094458349997</v>
      </c>
      <c r="AM161" s="57">
        <v>3.6111144101999698E-2</v>
      </c>
      <c r="AN161" s="57">
        <v>0</v>
      </c>
      <c r="AO161" s="52">
        <f t="shared" si="10"/>
        <v>7.3226205899369994</v>
      </c>
      <c r="AP161" s="52">
        <f t="shared" si="11"/>
        <v>10.369423566027422</v>
      </c>
      <c r="AQ161" s="52">
        <v>15.897989122013168</v>
      </c>
    </row>
    <row r="162" spans="3:43" x14ac:dyDescent="0.25">
      <c r="C162" s="21" t="s">
        <v>167</v>
      </c>
      <c r="D162" s="21" t="s">
        <v>157</v>
      </c>
      <c r="E162" s="21" t="s">
        <v>158</v>
      </c>
      <c r="F162" s="22">
        <v>121444</v>
      </c>
      <c r="G162" s="23">
        <v>59.057787951648493</v>
      </c>
      <c r="H162" s="23">
        <v>60.965833381245673</v>
      </c>
      <c r="I162" s="23">
        <v>0</v>
      </c>
      <c r="J162" s="23">
        <v>60.965833381245673</v>
      </c>
      <c r="K162" s="23">
        <v>72.458841626681831</v>
      </c>
      <c r="L162" s="23">
        <v>131.51662957833034</v>
      </c>
      <c r="M162" s="1"/>
      <c r="N162" s="23">
        <v>59.229008136806208</v>
      </c>
      <c r="O162" s="23">
        <v>52.765730288577451</v>
      </c>
      <c r="P162" s="23">
        <v>0.26062703632950324</v>
      </c>
      <c r="Q162" s="23">
        <v>0</v>
      </c>
      <c r="R162" s="23">
        <v>53.026357324906961</v>
      </c>
      <c r="S162" s="23">
        <v>67.10334792457769</v>
      </c>
      <c r="T162" s="23">
        <v>126.3323560613839</v>
      </c>
      <c r="W162" s="54" t="s">
        <v>553</v>
      </c>
      <c r="X162" s="62" t="s">
        <v>554</v>
      </c>
      <c r="Y162" s="54" t="s">
        <v>555</v>
      </c>
      <c r="Z162" s="54"/>
      <c r="AA162" s="54" t="s">
        <v>719</v>
      </c>
      <c r="AB162" s="55" t="s">
        <v>167</v>
      </c>
      <c r="AC162" s="55"/>
      <c r="AD162" s="57">
        <v>7.1722140000000003</v>
      </c>
      <c r="AE162" s="57">
        <v>7.403934669152</v>
      </c>
      <c r="AF162" s="57">
        <v>0</v>
      </c>
      <c r="AG162" s="52">
        <f t="shared" si="8"/>
        <v>7.403934669152</v>
      </c>
      <c r="AH162" s="52">
        <f t="shared" si="9"/>
        <v>8.7996915625107484</v>
      </c>
      <c r="AI162" s="58">
        <v>15.971905562510749</v>
      </c>
      <c r="AJ162" s="36"/>
      <c r="AK162" s="57">
        <v>7.1930076641662932</v>
      </c>
      <c r="AL162" s="57">
        <v>6.4080813491660003</v>
      </c>
      <c r="AM162" s="57">
        <v>3.1651589800000192E-2</v>
      </c>
      <c r="AN162" s="57">
        <v>0</v>
      </c>
      <c r="AO162" s="52">
        <f t="shared" si="10"/>
        <v>6.4397329389660003</v>
      </c>
      <c r="AP162" s="52">
        <f t="shared" si="11"/>
        <v>8.1492989853524129</v>
      </c>
      <c r="AQ162" s="52">
        <v>15.342306649518706</v>
      </c>
    </row>
    <row r="163" spans="3:43" x14ac:dyDescent="0.25">
      <c r="C163" s="21" t="s">
        <v>168</v>
      </c>
      <c r="D163" s="21"/>
      <c r="E163" s="21" t="s">
        <v>401</v>
      </c>
      <c r="F163" s="22">
        <v>243676</v>
      </c>
      <c r="G163" s="23">
        <v>389.44535777015381</v>
      </c>
      <c r="H163" s="23">
        <v>314.61904925420231</v>
      </c>
      <c r="I163" s="23">
        <v>0</v>
      </c>
      <c r="J163" s="23">
        <v>314.61904925420231</v>
      </c>
      <c r="K163" s="23">
        <v>385.04004236631044</v>
      </c>
      <c r="L163" s="23">
        <v>774.48540013646425</v>
      </c>
      <c r="M163" s="1"/>
      <c r="N163" s="23">
        <v>392.61267929218042</v>
      </c>
      <c r="O163" s="23">
        <v>285.86255804048818</v>
      </c>
      <c r="P163" s="23">
        <v>1.3408019884723794</v>
      </c>
      <c r="Q163" s="23">
        <v>0</v>
      </c>
      <c r="R163" s="23">
        <v>287.20336002896056</v>
      </c>
      <c r="S163" s="23">
        <v>375.26091378698163</v>
      </c>
      <c r="T163" s="23">
        <v>767.87359307916199</v>
      </c>
      <c r="W163" s="54" t="s">
        <v>571</v>
      </c>
      <c r="X163" s="63" t="s">
        <v>554</v>
      </c>
      <c r="Y163" s="54" t="s">
        <v>572</v>
      </c>
      <c r="Z163" s="54"/>
      <c r="AA163" s="54" t="s">
        <v>720</v>
      </c>
      <c r="AB163" s="55" t="s">
        <v>168</v>
      </c>
      <c r="AC163" s="55"/>
      <c r="AD163" s="57">
        <v>94.898487000000003</v>
      </c>
      <c r="AE163" s="57">
        <v>76.665111446067002</v>
      </c>
      <c r="AF163" s="57">
        <v>0</v>
      </c>
      <c r="AG163" s="52">
        <f t="shared" si="8"/>
        <v>76.665111446067002</v>
      </c>
      <c r="AH163" s="52">
        <f t="shared" si="9"/>
        <v>93.82501736365306</v>
      </c>
      <c r="AI163" s="58">
        <v>188.72350436365306</v>
      </c>
      <c r="AJ163" s="36"/>
      <c r="AK163" s="57">
        <v>95.670287239201357</v>
      </c>
      <c r="AL163" s="57">
        <v>69.657844693073997</v>
      </c>
      <c r="AM163" s="57">
        <v>0.3267212653429955</v>
      </c>
      <c r="AN163" s="57">
        <v>0</v>
      </c>
      <c r="AO163" s="52">
        <f t="shared" si="10"/>
        <v>69.984565958416994</v>
      </c>
      <c r="AP163" s="52">
        <f t="shared" si="11"/>
        <v>91.442078427956531</v>
      </c>
      <c r="AQ163" s="52">
        <v>187.11236566715789</v>
      </c>
    </row>
    <row r="164" spans="3:43" x14ac:dyDescent="0.25">
      <c r="C164" s="21" t="s">
        <v>169</v>
      </c>
      <c r="D164" s="21"/>
      <c r="E164" s="21"/>
      <c r="F164" s="22">
        <v>758333</v>
      </c>
      <c r="G164" s="23">
        <v>24.500354066089699</v>
      </c>
      <c r="H164" s="23">
        <v>16.694467340095972</v>
      </c>
      <c r="I164" s="23">
        <v>0</v>
      </c>
      <c r="J164" s="23">
        <v>16.694467340095972</v>
      </c>
      <c r="K164" s="23">
        <v>18.337652845550267</v>
      </c>
      <c r="L164" s="23">
        <v>42.838006911639965</v>
      </c>
      <c r="M164" s="1"/>
      <c r="N164" s="23">
        <v>24.651900605394005</v>
      </c>
      <c r="O164" s="23">
        <v>15.480291716220973</v>
      </c>
      <c r="P164" s="23">
        <v>7.0910282519684106E-2</v>
      </c>
      <c r="Q164" s="23">
        <v>0</v>
      </c>
      <c r="R164" s="23">
        <v>15.551201998740659</v>
      </c>
      <c r="S164" s="23">
        <v>17.50575100090402</v>
      </c>
      <c r="T164" s="23">
        <v>42.157651606298032</v>
      </c>
      <c r="W164" s="54" t="s">
        <v>565</v>
      </c>
      <c r="X164" s="63" t="s">
        <v>566</v>
      </c>
      <c r="Y164" s="54" t="s">
        <v>567</v>
      </c>
      <c r="Z164" s="54"/>
      <c r="AA164" s="54" t="s">
        <v>721</v>
      </c>
      <c r="AB164" s="55" t="s">
        <v>169</v>
      </c>
      <c r="AC164" s="55"/>
      <c r="AD164" s="57">
        <v>18.579426999999999</v>
      </c>
      <c r="AE164" s="57">
        <v>12.659965501417</v>
      </c>
      <c r="AF164" s="57">
        <v>0</v>
      </c>
      <c r="AG164" s="52">
        <f t="shared" si="8"/>
        <v>12.659965501417</v>
      </c>
      <c r="AH164" s="52">
        <f t="shared" si="9"/>
        <v>13.906047295324672</v>
      </c>
      <c r="AI164" s="58">
        <v>32.485474295324671</v>
      </c>
      <c r="AJ164" s="36"/>
      <c r="AK164" s="57">
        <v>18.694349741790251</v>
      </c>
      <c r="AL164" s="57">
        <v>11.739216058037</v>
      </c>
      <c r="AM164" s="57">
        <v>5.3773607273999602E-2</v>
      </c>
      <c r="AN164" s="57">
        <v>0</v>
      </c>
      <c r="AO164" s="52">
        <f t="shared" si="10"/>
        <v>11.792989665311</v>
      </c>
      <c r="AP164" s="52">
        <f t="shared" si="11"/>
        <v>13.27518867376855</v>
      </c>
      <c r="AQ164" s="52">
        <v>31.969538415558802</v>
      </c>
    </row>
    <row r="165" spans="3:43" x14ac:dyDescent="0.25">
      <c r="C165" s="21" t="s">
        <v>442</v>
      </c>
      <c r="D165" s="21"/>
      <c r="E165" s="21" t="s">
        <v>169</v>
      </c>
      <c r="F165" s="22">
        <v>186734</v>
      </c>
      <c r="G165" s="23">
        <v>422.58424818190582</v>
      </c>
      <c r="H165" s="23">
        <v>385.07900292926843</v>
      </c>
      <c r="I165" s="23">
        <v>-1.5636627502222413</v>
      </c>
      <c r="J165" s="23">
        <v>383.51534017904618</v>
      </c>
      <c r="K165" s="23">
        <v>463.82807059065226</v>
      </c>
      <c r="L165" s="23">
        <v>886.41231877255814</v>
      </c>
      <c r="M165" s="1"/>
      <c r="N165" s="23">
        <v>426.28026493988688</v>
      </c>
      <c r="O165" s="23">
        <v>347.40927119773039</v>
      </c>
      <c r="P165" s="23">
        <v>1.6526122181980911</v>
      </c>
      <c r="Q165" s="23">
        <v>-1.5636627502222413</v>
      </c>
      <c r="R165" s="23">
        <v>347.4982206657063</v>
      </c>
      <c r="S165" s="23">
        <v>441.24886674841093</v>
      </c>
      <c r="T165" s="23">
        <v>867.52913168829787</v>
      </c>
      <c r="W165" s="54" t="s">
        <v>581</v>
      </c>
      <c r="X165" s="63" t="s">
        <v>557</v>
      </c>
      <c r="Y165" s="54" t="s">
        <v>558</v>
      </c>
      <c r="Z165" s="54"/>
      <c r="AA165" s="54" t="s">
        <v>722</v>
      </c>
      <c r="AB165" s="55" t="s">
        <v>442</v>
      </c>
      <c r="AC165" s="55"/>
      <c r="AD165" s="57">
        <v>78.910847000000004</v>
      </c>
      <c r="AE165" s="57">
        <v>71.907342532994008</v>
      </c>
      <c r="AF165" s="57">
        <v>-0.291989</v>
      </c>
      <c r="AG165" s="52">
        <f t="shared" si="8"/>
        <v>71.615353532994007</v>
      </c>
      <c r="AH165" s="52">
        <f t="shared" si="9"/>
        <v>86.612470933674857</v>
      </c>
      <c r="AI165" s="58">
        <v>165.52331793367486</v>
      </c>
      <c r="AJ165" s="36"/>
      <c r="AK165" s="57">
        <v>79.601018993284839</v>
      </c>
      <c r="AL165" s="57">
        <v>64.873122847836996</v>
      </c>
      <c r="AM165" s="57">
        <v>0.30859888995300233</v>
      </c>
      <c r="AN165" s="57">
        <v>-0.291989</v>
      </c>
      <c r="AO165" s="52">
        <f t="shared" si="10"/>
        <v>64.889732737789998</v>
      </c>
      <c r="AP165" s="52">
        <f t="shared" si="11"/>
        <v>82.396165883397771</v>
      </c>
      <c r="AQ165" s="52">
        <v>161.99718487668261</v>
      </c>
    </row>
    <row r="166" spans="3:43" x14ac:dyDescent="0.25">
      <c r="C166" s="21" t="s">
        <v>170</v>
      </c>
      <c r="D166" s="21"/>
      <c r="E166" s="21"/>
      <c r="F166" s="22">
        <v>1141136</v>
      </c>
      <c r="G166" s="23">
        <v>404.0109250781677</v>
      </c>
      <c r="H166" s="23">
        <v>242.16826600604222</v>
      </c>
      <c r="I166" s="23">
        <v>0</v>
      </c>
      <c r="J166" s="23">
        <v>242.16826600604222</v>
      </c>
      <c r="K166" s="23">
        <v>291.78468897288997</v>
      </c>
      <c r="L166" s="23">
        <v>695.79561405105778</v>
      </c>
      <c r="M166" s="1"/>
      <c r="N166" s="23">
        <v>405.84491705320909</v>
      </c>
      <c r="O166" s="23">
        <v>223.50075953621041</v>
      </c>
      <c r="P166" s="23">
        <v>1.0278650505005442</v>
      </c>
      <c r="Q166" s="23">
        <v>0</v>
      </c>
      <c r="R166" s="23">
        <v>224.52862458671098</v>
      </c>
      <c r="S166" s="23">
        <v>285.84549857774033</v>
      </c>
      <c r="T166" s="23">
        <v>691.69041563094936</v>
      </c>
      <c r="W166" s="54" t="s">
        <v>608</v>
      </c>
      <c r="X166" s="63" t="s">
        <v>554</v>
      </c>
      <c r="Y166" s="54" t="s">
        <v>572</v>
      </c>
      <c r="Z166" s="54"/>
      <c r="AA166" s="54" t="s">
        <v>723</v>
      </c>
      <c r="AB166" s="55" t="s">
        <v>170</v>
      </c>
      <c r="AC166" s="55"/>
      <c r="AD166" s="57">
        <v>461.03141099999999</v>
      </c>
      <c r="AE166" s="57">
        <v>276.346926397071</v>
      </c>
      <c r="AF166" s="57">
        <v>0</v>
      </c>
      <c r="AG166" s="52">
        <f t="shared" si="8"/>
        <v>276.346926397071</v>
      </c>
      <c r="AH166" s="52">
        <f t="shared" si="9"/>
        <v>332.9660128357678</v>
      </c>
      <c r="AI166" s="58">
        <v>793.99742383576779</v>
      </c>
      <c r="AJ166" s="36"/>
      <c r="AK166" s="57">
        <v>463.12424526643076</v>
      </c>
      <c r="AL166" s="57">
        <v>255.04476273411302</v>
      </c>
      <c r="AM166" s="57">
        <v>1.1729338122679889</v>
      </c>
      <c r="AN166" s="57">
        <v>0</v>
      </c>
      <c r="AO166" s="52">
        <f t="shared" si="10"/>
        <v>256.21769654638103</v>
      </c>
      <c r="AP166" s="52">
        <f t="shared" si="11"/>
        <v>326.18858886500823</v>
      </c>
      <c r="AQ166" s="52">
        <v>789.31283413143899</v>
      </c>
    </row>
    <row r="167" spans="3:43" x14ac:dyDescent="0.25">
      <c r="C167" s="21" t="s">
        <v>171</v>
      </c>
      <c r="D167" s="21" t="s">
        <v>170</v>
      </c>
      <c r="E167" s="21"/>
      <c r="F167" s="22">
        <v>102556</v>
      </c>
      <c r="G167" s="23">
        <v>57.962537540465696</v>
      </c>
      <c r="H167" s="23">
        <v>58.69145672570108</v>
      </c>
      <c r="I167" s="23">
        <v>-0.94451811693123755</v>
      </c>
      <c r="J167" s="23">
        <v>57.746938608769838</v>
      </c>
      <c r="K167" s="23">
        <v>73.957253680869428</v>
      </c>
      <c r="L167" s="23">
        <v>131.91979122133512</v>
      </c>
      <c r="M167" s="1"/>
      <c r="N167" s="23">
        <v>57.988614061812108</v>
      </c>
      <c r="O167" s="23">
        <v>50.776129427376269</v>
      </c>
      <c r="P167" s="23">
        <v>0.25100508420765194</v>
      </c>
      <c r="Q167" s="23">
        <v>-0.94451811693123755</v>
      </c>
      <c r="R167" s="23">
        <v>50.082616394652682</v>
      </c>
      <c r="S167" s="23">
        <v>70.460029839562253</v>
      </c>
      <c r="T167" s="23">
        <v>128.44864390137437</v>
      </c>
      <c r="W167" s="54" t="s">
        <v>553</v>
      </c>
      <c r="X167" s="62" t="s">
        <v>560</v>
      </c>
      <c r="Y167" s="54" t="s">
        <v>572</v>
      </c>
      <c r="Z167" s="54"/>
      <c r="AA167" s="54" t="s">
        <v>724</v>
      </c>
      <c r="AB167" s="55" t="s">
        <v>171</v>
      </c>
      <c r="AC167" s="55"/>
      <c r="AD167" s="57">
        <v>5.9444059999999999</v>
      </c>
      <c r="AE167" s="57">
        <v>6.0191610359609999</v>
      </c>
      <c r="AF167" s="57">
        <v>-9.6865999999999994E-2</v>
      </c>
      <c r="AG167" s="52">
        <f t="shared" si="8"/>
        <v>5.9222950359609996</v>
      </c>
      <c r="AH167" s="52">
        <f t="shared" si="9"/>
        <v>7.584760108495245</v>
      </c>
      <c r="AI167" s="58">
        <v>13.529166108495245</v>
      </c>
      <c r="AJ167" s="36"/>
      <c r="AK167" s="57">
        <v>5.9470803037232027</v>
      </c>
      <c r="AL167" s="57">
        <v>5.2073967295540005</v>
      </c>
      <c r="AM167" s="57">
        <v>2.5742077415999955E-2</v>
      </c>
      <c r="AN167" s="57">
        <v>-9.6865999999999994E-2</v>
      </c>
      <c r="AO167" s="52">
        <f t="shared" si="10"/>
        <v>5.1362728069700001</v>
      </c>
      <c r="AP167" s="52">
        <f t="shared" si="11"/>
        <v>7.2260988202261469</v>
      </c>
      <c r="AQ167" s="52">
        <v>13.17317912394935</v>
      </c>
    </row>
    <row r="168" spans="3:43" x14ac:dyDescent="0.25">
      <c r="C168" s="21" t="s">
        <v>172</v>
      </c>
      <c r="D168" s="21" t="s">
        <v>103</v>
      </c>
      <c r="E168" s="21" t="s">
        <v>105</v>
      </c>
      <c r="F168" s="22">
        <v>92367</v>
      </c>
      <c r="G168" s="23">
        <v>53.945673238277742</v>
      </c>
      <c r="H168" s="23">
        <v>56.666998991598732</v>
      </c>
      <c r="I168" s="23">
        <v>-0.67447248476187383</v>
      </c>
      <c r="J168" s="23">
        <v>55.992526506836846</v>
      </c>
      <c r="K168" s="23">
        <v>66.643534841903119</v>
      </c>
      <c r="L168" s="23">
        <v>120.58920808018085</v>
      </c>
      <c r="M168" s="1"/>
      <c r="N168" s="23">
        <v>54.223256544491377</v>
      </c>
      <c r="O168" s="23">
        <v>49.112423978563768</v>
      </c>
      <c r="P168" s="23">
        <v>0.24235124399407348</v>
      </c>
      <c r="Q168" s="23">
        <v>-0.67447248476187383</v>
      </c>
      <c r="R168" s="23">
        <v>48.680302737795962</v>
      </c>
      <c r="S168" s="23">
        <v>60.737670430045043</v>
      </c>
      <c r="T168" s="23">
        <v>114.96092697453642</v>
      </c>
      <c r="W168" s="54" t="s">
        <v>553</v>
      </c>
      <c r="X168" s="62" t="s">
        <v>557</v>
      </c>
      <c r="Y168" s="54" t="s">
        <v>555</v>
      </c>
      <c r="Z168" s="54"/>
      <c r="AA168" s="54" t="s">
        <v>725</v>
      </c>
      <c r="AB168" s="55" t="s">
        <v>172</v>
      </c>
      <c r="AC168" s="55"/>
      <c r="AD168" s="57">
        <v>4.9828000000000001</v>
      </c>
      <c r="AE168" s="57">
        <v>5.2341606958569997</v>
      </c>
      <c r="AF168" s="57">
        <v>-6.2299E-2</v>
      </c>
      <c r="AG168" s="52">
        <f t="shared" si="8"/>
        <v>5.1718616958569994</v>
      </c>
      <c r="AH168" s="52">
        <f t="shared" si="9"/>
        <v>6.1556633827420653</v>
      </c>
      <c r="AI168" s="58">
        <v>11.138463382742065</v>
      </c>
      <c r="AJ168" s="36"/>
      <c r="AK168" s="57">
        <v>5.0084395372450352</v>
      </c>
      <c r="AL168" s="57">
        <v>4.5363672656279999</v>
      </c>
      <c r="AM168" s="57">
        <v>2.2385257354000584E-2</v>
      </c>
      <c r="AN168" s="57">
        <v>-6.2299E-2</v>
      </c>
      <c r="AO168" s="52">
        <f t="shared" si="10"/>
        <v>4.4964535229819997</v>
      </c>
      <c r="AP168" s="52">
        <f t="shared" si="11"/>
        <v>5.6101564046119705</v>
      </c>
      <c r="AQ168" s="52">
        <v>10.618595941857006</v>
      </c>
    </row>
    <row r="169" spans="3:43" x14ac:dyDescent="0.25">
      <c r="C169" s="21" t="s">
        <v>173</v>
      </c>
      <c r="D169" s="21"/>
      <c r="E169" s="21" t="s">
        <v>401</v>
      </c>
      <c r="F169" s="22">
        <v>285286</v>
      </c>
      <c r="G169" s="23">
        <v>341.13582860708198</v>
      </c>
      <c r="H169" s="23">
        <v>365.87106633921752</v>
      </c>
      <c r="I169" s="23">
        <v>0</v>
      </c>
      <c r="J169" s="23">
        <v>365.87106633921752</v>
      </c>
      <c r="K169" s="23">
        <v>464.4251179789232</v>
      </c>
      <c r="L169" s="23">
        <v>805.56094658600523</v>
      </c>
      <c r="M169" s="1"/>
      <c r="N169" s="23">
        <v>344.61990458769668</v>
      </c>
      <c r="O169" s="23">
        <v>329.7085681782001</v>
      </c>
      <c r="P169" s="23">
        <v>1.5649109292744914</v>
      </c>
      <c r="Q169" s="23">
        <v>0</v>
      </c>
      <c r="R169" s="23">
        <v>331.2734791074746</v>
      </c>
      <c r="S169" s="23">
        <v>443.03372870291179</v>
      </c>
      <c r="T169" s="23">
        <v>787.65363329060847</v>
      </c>
      <c r="W169" s="54" t="s">
        <v>571</v>
      </c>
      <c r="X169" s="63" t="s">
        <v>554</v>
      </c>
      <c r="Y169" s="54" t="s">
        <v>572</v>
      </c>
      <c r="Z169" s="54"/>
      <c r="AA169" s="54" t="s">
        <v>726</v>
      </c>
      <c r="AB169" s="55" t="s">
        <v>173</v>
      </c>
      <c r="AC169" s="55"/>
      <c r="AD169" s="57">
        <v>97.321275999999997</v>
      </c>
      <c r="AE169" s="57">
        <v>104.37789303165</v>
      </c>
      <c r="AF169" s="57">
        <v>0</v>
      </c>
      <c r="AG169" s="52">
        <f t="shared" si="8"/>
        <v>104.37789303165</v>
      </c>
      <c r="AH169" s="52">
        <f t="shared" si="9"/>
        <v>132.49398420773508</v>
      </c>
      <c r="AI169" s="58">
        <v>229.81526020773507</v>
      </c>
      <c r="AJ169" s="36"/>
      <c r="AK169" s="57">
        <v>98.315234100205643</v>
      </c>
      <c r="AL169" s="57">
        <v>94.061238581285991</v>
      </c>
      <c r="AM169" s="57">
        <v>0.44644717936900258</v>
      </c>
      <c r="AN169" s="57">
        <v>0</v>
      </c>
      <c r="AO169" s="52">
        <f t="shared" si="10"/>
        <v>94.507685760654994</v>
      </c>
      <c r="AP169" s="52">
        <f t="shared" si="11"/>
        <v>126.39132032673889</v>
      </c>
      <c r="AQ169" s="52">
        <v>224.70655442694454</v>
      </c>
    </row>
    <row r="170" spans="3:43" x14ac:dyDescent="0.25">
      <c r="C170" s="21" t="s">
        <v>174</v>
      </c>
      <c r="D170" s="21" t="s">
        <v>199</v>
      </c>
      <c r="E170" s="21" t="s">
        <v>200</v>
      </c>
      <c r="F170" s="22">
        <v>106720</v>
      </c>
      <c r="G170" s="23">
        <v>36.078926161919043</v>
      </c>
      <c r="H170" s="23">
        <v>53.645471320342956</v>
      </c>
      <c r="I170" s="23">
        <v>-1.3405828335832084</v>
      </c>
      <c r="J170" s="23">
        <v>52.304888486759744</v>
      </c>
      <c r="K170" s="23">
        <v>67.491610942605433</v>
      </c>
      <c r="L170" s="23">
        <v>103.57053710452449</v>
      </c>
      <c r="M170" s="1"/>
      <c r="N170" s="23">
        <v>36.302670463573122</v>
      </c>
      <c r="O170" s="23">
        <v>46.2963336411919</v>
      </c>
      <c r="P170" s="23">
        <v>0.23022693199025449</v>
      </c>
      <c r="Q170" s="23">
        <v>-1.3405828335832084</v>
      </c>
      <c r="R170" s="23">
        <v>45.185977739598947</v>
      </c>
      <c r="S170" s="23">
        <v>63.758397574316845</v>
      </c>
      <c r="T170" s="23">
        <v>100.06106803788997</v>
      </c>
      <c r="W170" s="54" t="s">
        <v>553</v>
      </c>
      <c r="X170" s="62" t="s">
        <v>560</v>
      </c>
      <c r="Y170" s="54" t="s">
        <v>555</v>
      </c>
      <c r="Z170" s="54"/>
      <c r="AA170" s="54" t="s">
        <v>727</v>
      </c>
      <c r="AB170" s="55" t="s">
        <v>174</v>
      </c>
      <c r="AC170" s="55"/>
      <c r="AD170" s="57">
        <v>3.8503430000000001</v>
      </c>
      <c r="AE170" s="57">
        <v>5.7250446993070003</v>
      </c>
      <c r="AF170" s="57">
        <v>-0.143067</v>
      </c>
      <c r="AG170" s="52">
        <f t="shared" si="8"/>
        <v>5.5819776993070001</v>
      </c>
      <c r="AH170" s="52">
        <f t="shared" si="9"/>
        <v>7.2027047197948519</v>
      </c>
      <c r="AI170" s="58">
        <v>11.053047719794852</v>
      </c>
      <c r="AJ170" s="36"/>
      <c r="AK170" s="57">
        <v>3.8742209918725234</v>
      </c>
      <c r="AL170" s="57">
        <v>4.940744726188</v>
      </c>
      <c r="AM170" s="57">
        <v>2.456981818199996E-2</v>
      </c>
      <c r="AN170" s="57">
        <v>-0.143067</v>
      </c>
      <c r="AO170" s="52">
        <f t="shared" si="10"/>
        <v>4.8222475443699997</v>
      </c>
      <c r="AP170" s="52">
        <f t="shared" si="11"/>
        <v>6.8042961891310938</v>
      </c>
      <c r="AQ170" s="52">
        <v>10.678517181003617</v>
      </c>
    </row>
    <row r="171" spans="3:43" x14ac:dyDescent="0.25">
      <c r="C171" s="21" t="s">
        <v>175</v>
      </c>
      <c r="D171" s="21" t="s">
        <v>377</v>
      </c>
      <c r="E171" s="21"/>
      <c r="F171" s="22">
        <v>133630</v>
      </c>
      <c r="G171" s="23">
        <v>56.733559230711663</v>
      </c>
      <c r="H171" s="23">
        <v>34.21066536203697</v>
      </c>
      <c r="I171" s="23">
        <v>-1.1305320661528102</v>
      </c>
      <c r="J171" s="23">
        <v>33.08013329588416</v>
      </c>
      <c r="K171" s="23">
        <v>46.317611585887654</v>
      </c>
      <c r="L171" s="23">
        <v>103.05117081659932</v>
      </c>
      <c r="M171" s="1"/>
      <c r="N171" s="23">
        <v>56.927874956899338</v>
      </c>
      <c r="O171" s="23">
        <v>29.755489059440247</v>
      </c>
      <c r="P171" s="23">
        <v>0.14518937178777172</v>
      </c>
      <c r="Q171" s="23">
        <v>-1.1305320661528102</v>
      </c>
      <c r="R171" s="23">
        <v>28.770146365075213</v>
      </c>
      <c r="S171" s="23">
        <v>48.229569765281141</v>
      </c>
      <c r="T171" s="23">
        <v>105.15744472218047</v>
      </c>
      <c r="W171" s="54" t="s">
        <v>553</v>
      </c>
      <c r="X171" s="62" t="s">
        <v>557</v>
      </c>
      <c r="Y171" s="54" t="s">
        <v>555</v>
      </c>
      <c r="Z171" s="54"/>
      <c r="AA171" s="54" t="s">
        <v>728</v>
      </c>
      <c r="AB171" s="55" t="s">
        <v>175</v>
      </c>
      <c r="AC171" s="55"/>
      <c r="AD171" s="57">
        <v>7.5813055199999999</v>
      </c>
      <c r="AE171" s="57">
        <v>4.5715712123290002</v>
      </c>
      <c r="AF171" s="57">
        <v>-0.15107300000000001</v>
      </c>
      <c r="AG171" s="52">
        <f t="shared" si="8"/>
        <v>4.420498212329</v>
      </c>
      <c r="AH171" s="52">
        <f t="shared" si="9"/>
        <v>6.1894224362221673</v>
      </c>
      <c r="AI171" s="58">
        <v>13.770727956222167</v>
      </c>
      <c r="AJ171" s="36"/>
      <c r="AK171" s="57">
        <v>7.6072719304904588</v>
      </c>
      <c r="AL171" s="57">
        <v>3.9762260030130001</v>
      </c>
      <c r="AM171" s="57">
        <v>1.9401655751999935E-2</v>
      </c>
      <c r="AN171" s="57">
        <v>-0.15107300000000001</v>
      </c>
      <c r="AO171" s="52">
        <f t="shared" si="10"/>
        <v>3.8445546587650004</v>
      </c>
      <c r="AP171" s="52">
        <f t="shared" si="11"/>
        <v>6.4449174077345184</v>
      </c>
      <c r="AQ171" s="52">
        <v>14.052189338224977</v>
      </c>
    </row>
    <row r="172" spans="3:43" x14ac:dyDescent="0.25">
      <c r="C172" s="21" t="s">
        <v>176</v>
      </c>
      <c r="D172" s="21"/>
      <c r="E172" s="21" t="s">
        <v>401</v>
      </c>
      <c r="F172" s="22">
        <v>264371</v>
      </c>
      <c r="G172" s="23">
        <v>306.35165733003998</v>
      </c>
      <c r="H172" s="23">
        <v>411.47051370811852</v>
      </c>
      <c r="I172" s="23">
        <v>0</v>
      </c>
      <c r="J172" s="23">
        <v>411.47051370811852</v>
      </c>
      <c r="K172" s="23">
        <v>504.99434102069836</v>
      </c>
      <c r="L172" s="23">
        <v>811.34599835073834</v>
      </c>
      <c r="M172" s="1"/>
      <c r="N172" s="23">
        <v>309.82757562460824</v>
      </c>
      <c r="O172" s="23">
        <v>370.21893068224193</v>
      </c>
      <c r="P172" s="23">
        <v>1.7630979792375108</v>
      </c>
      <c r="Q172" s="23">
        <v>0</v>
      </c>
      <c r="R172" s="23">
        <v>371.98202866147949</v>
      </c>
      <c r="S172" s="23">
        <v>478.68125559641629</v>
      </c>
      <c r="T172" s="23">
        <v>788.50883122102448</v>
      </c>
      <c r="W172" s="54" t="s">
        <v>571</v>
      </c>
      <c r="X172" s="63" t="s">
        <v>554</v>
      </c>
      <c r="Y172" s="54" t="s">
        <v>572</v>
      </c>
      <c r="Z172" s="54"/>
      <c r="AA172" s="54" t="s">
        <v>729</v>
      </c>
      <c r="AB172" s="55" t="s">
        <v>176</v>
      </c>
      <c r="AC172" s="55"/>
      <c r="AD172" s="57">
        <v>80.990493999999998</v>
      </c>
      <c r="AE172" s="57">
        <v>108.780871179529</v>
      </c>
      <c r="AF172" s="57">
        <v>0</v>
      </c>
      <c r="AG172" s="52">
        <f t="shared" si="8"/>
        <v>108.780871179529</v>
      </c>
      <c r="AH172" s="52">
        <f t="shared" si="9"/>
        <v>133.50585892998305</v>
      </c>
      <c r="AI172" s="58">
        <v>214.49635292998303</v>
      </c>
      <c r="AJ172" s="36"/>
      <c r="AK172" s="57">
        <v>81.909425995453304</v>
      </c>
      <c r="AL172" s="57">
        <v>97.875148923394988</v>
      </c>
      <c r="AM172" s="57">
        <v>0.46611197586899994</v>
      </c>
      <c r="AN172" s="57">
        <v>0</v>
      </c>
      <c r="AO172" s="52">
        <f t="shared" si="10"/>
        <v>98.341260899263986</v>
      </c>
      <c r="AP172" s="52">
        <f t="shared" si="11"/>
        <v>126.54944222328017</v>
      </c>
      <c r="AQ172" s="52">
        <v>208.45886821873347</v>
      </c>
    </row>
    <row r="173" spans="3:43" x14ac:dyDescent="0.25">
      <c r="C173" s="21" t="s">
        <v>177</v>
      </c>
      <c r="D173" s="21"/>
      <c r="E173" s="21"/>
      <c r="F173" s="22">
        <v>927659</v>
      </c>
      <c r="G173" s="23">
        <v>20.291422818082935</v>
      </c>
      <c r="H173" s="23">
        <v>30.377240435091988</v>
      </c>
      <c r="I173" s="23">
        <v>0</v>
      </c>
      <c r="J173" s="23">
        <v>30.377240435091988</v>
      </c>
      <c r="K173" s="23">
        <v>30.555289259137105</v>
      </c>
      <c r="L173" s="23">
        <v>50.84671207722004</v>
      </c>
      <c r="M173" s="1"/>
      <c r="N173" s="23">
        <v>20.374922202840761</v>
      </c>
      <c r="O173" s="23">
        <v>28.098788870122533</v>
      </c>
      <c r="P173" s="23">
        <v>0.13028838115622438</v>
      </c>
      <c r="Q173" s="23">
        <v>0</v>
      </c>
      <c r="R173" s="23">
        <v>28.22907725127876</v>
      </c>
      <c r="S173" s="23">
        <v>28.680893884842895</v>
      </c>
      <c r="T173" s="23">
        <v>49.055816087683652</v>
      </c>
      <c r="W173" s="54" t="s">
        <v>565</v>
      </c>
      <c r="X173" s="63" t="s">
        <v>566</v>
      </c>
      <c r="Y173" s="54" t="s">
        <v>567</v>
      </c>
      <c r="Z173" s="54"/>
      <c r="AA173" s="54" t="s">
        <v>730</v>
      </c>
      <c r="AB173" s="55" t="s">
        <v>177</v>
      </c>
      <c r="AC173" s="55"/>
      <c r="AD173" s="57">
        <v>18.823521</v>
      </c>
      <c r="AE173" s="57">
        <v>28.179720484777</v>
      </c>
      <c r="AF173" s="57">
        <v>0</v>
      </c>
      <c r="AG173" s="52">
        <f t="shared" si="8"/>
        <v>28.179720484777</v>
      </c>
      <c r="AH173" s="52">
        <f t="shared" si="9"/>
        <v>28.344889078841867</v>
      </c>
      <c r="AI173" s="58">
        <v>47.168410078841866</v>
      </c>
      <c r="AJ173" s="36"/>
      <c r="AK173" s="57">
        <v>18.900979955765056</v>
      </c>
      <c r="AL173" s="57">
        <v>26.066094384469</v>
      </c>
      <c r="AM173" s="57">
        <v>0.12086318937500194</v>
      </c>
      <c r="AN173" s="57">
        <v>0</v>
      </c>
      <c r="AO173" s="52">
        <f t="shared" si="10"/>
        <v>26.186957573844001</v>
      </c>
      <c r="AP173" s="52">
        <f t="shared" si="11"/>
        <v>26.606089340319475</v>
      </c>
      <c r="AQ173" s="52">
        <v>45.507069296084531</v>
      </c>
    </row>
    <row r="174" spans="3:43" x14ac:dyDescent="0.25">
      <c r="C174" s="21" t="s">
        <v>178</v>
      </c>
      <c r="D174" s="21" t="s">
        <v>67</v>
      </c>
      <c r="E174" s="21" t="s">
        <v>68</v>
      </c>
      <c r="F174" s="22">
        <v>172614</v>
      </c>
      <c r="G174" s="23">
        <v>43.482904051815034</v>
      </c>
      <c r="H174" s="23">
        <v>58.111332054068605</v>
      </c>
      <c r="I174" s="23">
        <v>-2.1202567578527813</v>
      </c>
      <c r="J174" s="23">
        <v>55.991075296215833</v>
      </c>
      <c r="K174" s="23">
        <v>79.554388477398959</v>
      </c>
      <c r="L174" s="23">
        <v>123.03729252921399</v>
      </c>
      <c r="M174" s="1"/>
      <c r="N174" s="23">
        <v>44.004152879051382</v>
      </c>
      <c r="O174" s="23">
        <v>50.078022208256563</v>
      </c>
      <c r="P174" s="23">
        <v>0.25105097523376269</v>
      </c>
      <c r="Q174" s="23">
        <v>-2.1202567578527813</v>
      </c>
      <c r="R174" s="23">
        <v>48.208816425637551</v>
      </c>
      <c r="S174" s="23">
        <v>74.338494125103736</v>
      </c>
      <c r="T174" s="23">
        <v>118.34264700415511</v>
      </c>
      <c r="W174" s="54" t="s">
        <v>553</v>
      </c>
      <c r="X174" s="62" t="s">
        <v>557</v>
      </c>
      <c r="Y174" s="54" t="s">
        <v>558</v>
      </c>
      <c r="Z174" s="54"/>
      <c r="AA174" s="54" t="s">
        <v>731</v>
      </c>
      <c r="AB174" s="55" t="s">
        <v>178</v>
      </c>
      <c r="AC174" s="55"/>
      <c r="AD174" s="57">
        <v>7.5057580000000002</v>
      </c>
      <c r="AE174" s="57">
        <v>10.030829471180999</v>
      </c>
      <c r="AF174" s="57">
        <v>-0.36598599999999998</v>
      </c>
      <c r="AG174" s="52">
        <f t="shared" si="8"/>
        <v>9.6648434711809994</v>
      </c>
      <c r="AH174" s="52">
        <f t="shared" si="9"/>
        <v>13.732201212637744</v>
      </c>
      <c r="AI174" s="58">
        <v>21.237959212637744</v>
      </c>
      <c r="AJ174" s="36"/>
      <c r="AK174" s="57">
        <v>7.5957328450645756</v>
      </c>
      <c r="AL174" s="57">
        <v>8.6441677254559988</v>
      </c>
      <c r="AM174" s="57">
        <v>4.3334913039000708E-2</v>
      </c>
      <c r="AN174" s="57">
        <v>-0.36598599999999998</v>
      </c>
      <c r="AO174" s="52">
        <f t="shared" si="10"/>
        <v>8.3215166384949999</v>
      </c>
      <c r="AP174" s="52">
        <f t="shared" si="11"/>
        <v>12.831864824910657</v>
      </c>
      <c r="AQ174" s="52">
        <v>20.427597669975231</v>
      </c>
    </row>
    <row r="175" spans="3:43" x14ac:dyDescent="0.25">
      <c r="C175" s="21" t="s">
        <v>179</v>
      </c>
      <c r="D175" s="21" t="s">
        <v>194</v>
      </c>
      <c r="E175" s="21" t="s">
        <v>195</v>
      </c>
      <c r="F175" s="22">
        <v>81065</v>
      </c>
      <c r="G175" s="23">
        <v>52.092715721951528</v>
      </c>
      <c r="H175" s="23">
        <v>97.787299379682963</v>
      </c>
      <c r="I175" s="23">
        <v>-3.0864121384074503E-2</v>
      </c>
      <c r="J175" s="23">
        <v>97.756435258298893</v>
      </c>
      <c r="K175" s="23">
        <v>125.98294828929235</v>
      </c>
      <c r="L175" s="23">
        <v>178.07566401124387</v>
      </c>
      <c r="M175" s="1"/>
      <c r="N175" s="23">
        <v>51.832531830970986</v>
      </c>
      <c r="O175" s="23">
        <v>84.354629228446328</v>
      </c>
      <c r="P175" s="23">
        <v>0.41994079453524275</v>
      </c>
      <c r="Q175" s="23">
        <v>-3.0864121384074503E-2</v>
      </c>
      <c r="R175" s="23">
        <v>84.74370590159748</v>
      </c>
      <c r="S175" s="23">
        <v>115.24926142697829</v>
      </c>
      <c r="T175" s="23">
        <v>167.08179325794927</v>
      </c>
      <c r="W175" s="54" t="s">
        <v>553</v>
      </c>
      <c r="X175" s="62" t="s">
        <v>554</v>
      </c>
      <c r="Y175" s="54" t="s">
        <v>555</v>
      </c>
      <c r="Z175" s="54"/>
      <c r="AA175" s="54" t="s">
        <v>732</v>
      </c>
      <c r="AB175" s="55" t="s">
        <v>179</v>
      </c>
      <c r="AC175" s="55"/>
      <c r="AD175" s="57">
        <v>4.2228960000000004</v>
      </c>
      <c r="AE175" s="57">
        <v>7.9271274242139995</v>
      </c>
      <c r="AF175" s="57">
        <v>-2.5019999999999999E-3</v>
      </c>
      <c r="AG175" s="52">
        <f t="shared" si="8"/>
        <v>7.9246254242139997</v>
      </c>
      <c r="AH175" s="52">
        <f t="shared" si="9"/>
        <v>10.212807703071483</v>
      </c>
      <c r="AI175" s="58">
        <v>14.435703703071484</v>
      </c>
      <c r="AJ175" s="36"/>
      <c r="AK175" s="57">
        <v>4.2018041928776633</v>
      </c>
      <c r="AL175" s="57">
        <v>6.8382080184040008</v>
      </c>
      <c r="AM175" s="57">
        <v>3.404250050899945E-2</v>
      </c>
      <c r="AN175" s="57">
        <v>-2.5019999999999999E-3</v>
      </c>
      <c r="AO175" s="52">
        <f t="shared" si="10"/>
        <v>6.8697485189130001</v>
      </c>
      <c r="AP175" s="52">
        <f t="shared" si="11"/>
        <v>9.3426813775779962</v>
      </c>
      <c r="AQ175" s="52">
        <v>13.544485570455659</v>
      </c>
    </row>
    <row r="176" spans="3:43" x14ac:dyDescent="0.25">
      <c r="C176" s="21" t="s">
        <v>180</v>
      </c>
      <c r="D176" s="21" t="s">
        <v>327</v>
      </c>
      <c r="E176" s="21"/>
      <c r="F176" s="22">
        <v>135462</v>
      </c>
      <c r="G176" s="23">
        <v>80.073083226292241</v>
      </c>
      <c r="H176" s="23">
        <v>70.336957109410761</v>
      </c>
      <c r="I176" s="23">
        <v>0</v>
      </c>
      <c r="J176" s="23">
        <v>70.336957109410761</v>
      </c>
      <c r="K176" s="23">
        <v>88.330869617521557</v>
      </c>
      <c r="L176" s="23">
        <v>168.40395284381381</v>
      </c>
      <c r="M176" s="1"/>
      <c r="N176" s="23">
        <v>80.435907002378272</v>
      </c>
      <c r="O176" s="23">
        <v>60.820795692570606</v>
      </c>
      <c r="P176" s="23">
        <v>0.30410665288420469</v>
      </c>
      <c r="Q176" s="23">
        <v>0</v>
      </c>
      <c r="R176" s="23">
        <v>61.124902345454807</v>
      </c>
      <c r="S176" s="23">
        <v>81.849524211129818</v>
      </c>
      <c r="T176" s="23">
        <v>162.2854312135081</v>
      </c>
      <c r="W176" s="54" t="s">
        <v>553</v>
      </c>
      <c r="X176" s="62" t="s">
        <v>554</v>
      </c>
      <c r="Y176" s="54" t="s">
        <v>558</v>
      </c>
      <c r="Z176" s="54"/>
      <c r="AA176" s="54" t="s">
        <v>733</v>
      </c>
      <c r="AB176" s="55" t="s">
        <v>180</v>
      </c>
      <c r="AC176" s="55"/>
      <c r="AD176" s="57">
        <v>10.84686</v>
      </c>
      <c r="AE176" s="57">
        <v>9.5279848839549999</v>
      </c>
      <c r="AF176" s="57">
        <v>0</v>
      </c>
      <c r="AG176" s="52">
        <f t="shared" si="8"/>
        <v>9.5279848839549999</v>
      </c>
      <c r="AH176" s="52">
        <f t="shared" si="9"/>
        <v>11.965476260128707</v>
      </c>
      <c r="AI176" s="58">
        <v>22.812336260128706</v>
      </c>
      <c r="AJ176" s="36"/>
      <c r="AK176" s="57">
        <v>10.896008834356165</v>
      </c>
      <c r="AL176" s="57">
        <v>8.2389066261069992</v>
      </c>
      <c r="AM176" s="57">
        <v>4.1194895413000136E-2</v>
      </c>
      <c r="AN176" s="57">
        <v>0</v>
      </c>
      <c r="AO176" s="52">
        <f t="shared" si="10"/>
        <v>8.2801015215199989</v>
      </c>
      <c r="AP176" s="52">
        <f t="shared" si="11"/>
        <v>11.087500248688068</v>
      </c>
      <c r="AQ176" s="52">
        <v>21.983509083044233</v>
      </c>
    </row>
    <row r="177" spans="3:43" x14ac:dyDescent="0.25">
      <c r="C177" s="21" t="s">
        <v>181</v>
      </c>
      <c r="D177" s="21"/>
      <c r="E177" s="21"/>
      <c r="F177" s="22">
        <v>139895</v>
      </c>
      <c r="G177" s="23">
        <v>433.88246899460307</v>
      </c>
      <c r="H177" s="23">
        <v>517.41119046708593</v>
      </c>
      <c r="I177" s="23">
        <v>-1.8503234568783731</v>
      </c>
      <c r="J177" s="23">
        <v>515.56086701020763</v>
      </c>
      <c r="K177" s="23">
        <v>606.0585990126998</v>
      </c>
      <c r="L177" s="23">
        <v>1039.9410680073029</v>
      </c>
      <c r="M177" s="1"/>
      <c r="N177" s="23">
        <v>436.42979610032506</v>
      </c>
      <c r="O177" s="23">
        <v>465.58315066533476</v>
      </c>
      <c r="P177" s="23">
        <v>2.2146629086671741</v>
      </c>
      <c r="Q177" s="23">
        <v>-1.8503234568783731</v>
      </c>
      <c r="R177" s="23">
        <v>465.94749011712344</v>
      </c>
      <c r="S177" s="23">
        <v>571.85870183920395</v>
      </c>
      <c r="T177" s="23">
        <v>1008.288497939529</v>
      </c>
      <c r="W177" s="54" t="s">
        <v>581</v>
      </c>
      <c r="X177" s="63" t="s">
        <v>557</v>
      </c>
      <c r="Y177" s="54" t="s">
        <v>558</v>
      </c>
      <c r="Z177" s="54"/>
      <c r="AA177" s="54" t="s">
        <v>734</v>
      </c>
      <c r="AB177" s="55" t="s">
        <v>181</v>
      </c>
      <c r="AC177" s="55"/>
      <c r="AD177" s="57">
        <v>60.697988000000002</v>
      </c>
      <c r="AE177" s="57">
        <v>72.383238490392998</v>
      </c>
      <c r="AF177" s="57">
        <v>-0.258851</v>
      </c>
      <c r="AG177" s="52">
        <f t="shared" si="8"/>
        <v>72.124387490392991</v>
      </c>
      <c r="AH177" s="52">
        <f t="shared" si="9"/>
        <v>84.784567708881639</v>
      </c>
      <c r="AI177" s="58">
        <v>145.48255570888165</v>
      </c>
      <c r="AJ177" s="36"/>
      <c r="AK177" s="57">
        <v>61.054346325454972</v>
      </c>
      <c r="AL177" s="57">
        <v>65.132754862327005</v>
      </c>
      <c r="AM177" s="57">
        <v>0.30982026760799436</v>
      </c>
      <c r="AN177" s="57">
        <v>-0.258851</v>
      </c>
      <c r="AO177" s="52">
        <f t="shared" si="10"/>
        <v>65.183724129934987</v>
      </c>
      <c r="AP177" s="52">
        <f t="shared" si="11"/>
        <v>80.000173093795425</v>
      </c>
      <c r="AQ177" s="52">
        <v>141.0545194192504</v>
      </c>
    </row>
    <row r="178" spans="3:43" x14ac:dyDescent="0.25">
      <c r="C178" s="21" t="s">
        <v>182</v>
      </c>
      <c r="D178" s="21"/>
      <c r="E178" s="21"/>
      <c r="F178" s="22">
        <v>0</v>
      </c>
      <c r="G178" s="23" t="e">
        <v>#DIV/0!</v>
      </c>
      <c r="H178" s="23" t="e">
        <v>#DIV/0!</v>
      </c>
      <c r="I178" s="23" t="e">
        <v>#DIV/0!</v>
      </c>
      <c r="J178" s="23" t="e">
        <v>#DIV/0!</v>
      </c>
      <c r="K178" s="23" t="e">
        <v>#DIV/0!</v>
      </c>
      <c r="L178" s="23" t="e">
        <v>#DIV/0!</v>
      </c>
      <c r="M178" s="1"/>
      <c r="N178" s="23" t="e">
        <v>#DIV/0!</v>
      </c>
      <c r="O178" s="23" t="e">
        <v>#DIV/0!</v>
      </c>
      <c r="P178" s="23" t="e">
        <v>#DIV/0!</v>
      </c>
      <c r="Q178" s="23" t="e">
        <v>#DIV/0!</v>
      </c>
      <c r="R178" s="23" t="e">
        <v>#DIV/0!</v>
      </c>
      <c r="S178" s="23" t="e">
        <v>#DIV/0!</v>
      </c>
      <c r="T178" s="23" t="e">
        <v>#DIV/0!</v>
      </c>
      <c r="W178" s="54" t="s">
        <v>735</v>
      </c>
      <c r="X178" s="63" t="s">
        <v>557</v>
      </c>
      <c r="Y178" s="54" t="s">
        <v>558</v>
      </c>
      <c r="Z178" s="54"/>
      <c r="AA178" s="54" t="s">
        <v>736</v>
      </c>
      <c r="AB178" s="55" t="s">
        <v>182</v>
      </c>
      <c r="AC178" s="55"/>
      <c r="AD178" s="57">
        <v>1.3464959999999999</v>
      </c>
      <c r="AE178" s="57">
        <v>3.34734749331</v>
      </c>
      <c r="AF178" s="57">
        <v>0</v>
      </c>
      <c r="AG178" s="52">
        <f t="shared" si="8"/>
        <v>3.34734749331</v>
      </c>
      <c r="AH178" s="52">
        <f t="shared" si="9"/>
        <v>3.6607583329762967</v>
      </c>
      <c r="AI178" s="58">
        <v>5.0072543329762969</v>
      </c>
      <c r="AJ178" s="36"/>
      <c r="AK178" s="57">
        <v>1.3811834900124911</v>
      </c>
      <c r="AL178" s="57">
        <v>3.3040813411430001</v>
      </c>
      <c r="AM178" s="57">
        <v>1.4412328083000145E-2</v>
      </c>
      <c r="AN178" s="57">
        <v>0</v>
      </c>
      <c r="AO178" s="52">
        <f t="shared" si="10"/>
        <v>3.3184936692260001</v>
      </c>
      <c r="AP178" s="52">
        <f t="shared" si="11"/>
        <v>3.7108949661784312</v>
      </c>
      <c r="AQ178" s="52">
        <v>5.0920784561909223</v>
      </c>
    </row>
    <row r="179" spans="3:43" x14ac:dyDescent="0.25">
      <c r="C179" s="21" t="s">
        <v>183</v>
      </c>
      <c r="D179" s="21"/>
      <c r="E179" s="21" t="s">
        <v>401</v>
      </c>
      <c r="F179" s="22">
        <v>215142</v>
      </c>
      <c r="G179" s="23">
        <v>307.76133437450613</v>
      </c>
      <c r="H179" s="23">
        <v>870.53755374905415</v>
      </c>
      <c r="I179" s="23">
        <v>0</v>
      </c>
      <c r="J179" s="23">
        <v>870.53755374905415</v>
      </c>
      <c r="K179" s="23">
        <v>1076.1154237088515</v>
      </c>
      <c r="L179" s="23">
        <v>1383.8767580833578</v>
      </c>
      <c r="M179" s="1"/>
      <c r="N179" s="23">
        <v>312.73470818674821</v>
      </c>
      <c r="O179" s="23">
        <v>778.33489232696081</v>
      </c>
      <c r="P179" s="23">
        <v>3.7464622140585662</v>
      </c>
      <c r="Q179" s="23">
        <v>0</v>
      </c>
      <c r="R179" s="23">
        <v>782.08135454101944</v>
      </c>
      <c r="S179" s="23">
        <v>1012.0899162211051</v>
      </c>
      <c r="T179" s="23">
        <v>1324.8246244078532</v>
      </c>
      <c r="W179" s="54" t="s">
        <v>617</v>
      </c>
      <c r="X179" s="63" t="s">
        <v>554</v>
      </c>
      <c r="Y179" s="54" t="s">
        <v>572</v>
      </c>
      <c r="Z179" s="54"/>
      <c r="AA179" s="54" t="s">
        <v>737</v>
      </c>
      <c r="AB179" s="55" t="s">
        <v>183</v>
      </c>
      <c r="AC179" s="55"/>
      <c r="AD179" s="57">
        <v>66.212389000000002</v>
      </c>
      <c r="AE179" s="57">
        <v>187.289190388679</v>
      </c>
      <c r="AF179" s="57">
        <v>0</v>
      </c>
      <c r="AG179" s="52">
        <f t="shared" si="8"/>
        <v>187.289190388679</v>
      </c>
      <c r="AH179" s="52">
        <f t="shared" si="9"/>
        <v>231.51762448756975</v>
      </c>
      <c r="AI179" s="58">
        <v>297.73001348756975</v>
      </c>
      <c r="AJ179" s="36"/>
      <c r="AK179" s="57">
        <v>67.282370588713391</v>
      </c>
      <c r="AL179" s="57">
        <v>167.45252540500701</v>
      </c>
      <c r="AM179" s="57">
        <v>0.80602137365698812</v>
      </c>
      <c r="AN179" s="57">
        <v>0</v>
      </c>
      <c r="AO179" s="52">
        <f t="shared" si="10"/>
        <v>168.258546778664</v>
      </c>
      <c r="AP179" s="52">
        <f t="shared" si="11"/>
        <v>217.74304875564098</v>
      </c>
      <c r="AQ179" s="52">
        <v>285.02541934435436</v>
      </c>
    </row>
    <row r="180" spans="3:43" x14ac:dyDescent="0.25">
      <c r="C180" s="21" t="s">
        <v>184</v>
      </c>
      <c r="D180" s="21"/>
      <c r="E180" s="21" t="s">
        <v>401</v>
      </c>
      <c r="F180" s="22">
        <v>159011</v>
      </c>
      <c r="G180" s="23">
        <v>447.02897283835716</v>
      </c>
      <c r="H180" s="23">
        <v>730.18933814159391</v>
      </c>
      <c r="I180" s="23">
        <v>0</v>
      </c>
      <c r="J180" s="23">
        <v>730.18933814159391</v>
      </c>
      <c r="K180" s="23">
        <v>906.06136171000867</v>
      </c>
      <c r="L180" s="23">
        <v>1353.0903345483657</v>
      </c>
      <c r="M180" s="1"/>
      <c r="N180" s="23">
        <v>451.13387377498134</v>
      </c>
      <c r="O180" s="23">
        <v>649.28749552041052</v>
      </c>
      <c r="P180" s="23">
        <v>3.1351630036664138</v>
      </c>
      <c r="Q180" s="23">
        <v>0</v>
      </c>
      <c r="R180" s="23">
        <v>652.42265852407695</v>
      </c>
      <c r="S180" s="23">
        <v>841.37992892384636</v>
      </c>
      <c r="T180" s="23">
        <v>1292.5138026988277</v>
      </c>
      <c r="W180" s="54" t="s">
        <v>617</v>
      </c>
      <c r="X180" s="63" t="s">
        <v>554</v>
      </c>
      <c r="Y180" s="54" t="s">
        <v>572</v>
      </c>
      <c r="Z180" s="54"/>
      <c r="AA180" s="54" t="s">
        <v>738</v>
      </c>
      <c r="AB180" s="55" t="s">
        <v>184</v>
      </c>
      <c r="AC180" s="55"/>
      <c r="AD180" s="57">
        <v>71.082524000000006</v>
      </c>
      <c r="AE180" s="57">
        <v>116.108136847233</v>
      </c>
      <c r="AF180" s="57">
        <v>0</v>
      </c>
      <c r="AG180" s="52">
        <f t="shared" si="8"/>
        <v>116.108136847233</v>
      </c>
      <c r="AH180" s="52">
        <f t="shared" si="9"/>
        <v>144.07372318687018</v>
      </c>
      <c r="AI180" s="58">
        <v>215.15624718687019</v>
      </c>
      <c r="AJ180" s="36"/>
      <c r="AK180" s="57">
        <v>71.735248402833562</v>
      </c>
      <c r="AL180" s="57">
        <v>103.243853950196</v>
      </c>
      <c r="AM180" s="57">
        <v>0.49852540437600018</v>
      </c>
      <c r="AN180" s="57">
        <v>0</v>
      </c>
      <c r="AO180" s="52">
        <f t="shared" si="10"/>
        <v>103.74237935457199</v>
      </c>
      <c r="AP180" s="52">
        <f t="shared" si="11"/>
        <v>133.78866387810973</v>
      </c>
      <c r="AQ180" s="52">
        <v>205.52391228094328</v>
      </c>
    </row>
    <row r="181" spans="3:43" x14ac:dyDescent="0.25">
      <c r="C181" s="21" t="s">
        <v>185</v>
      </c>
      <c r="D181" s="21"/>
      <c r="E181" s="21"/>
      <c r="F181" s="22">
        <v>1496420</v>
      </c>
      <c r="G181" s="23">
        <v>340.57017548549209</v>
      </c>
      <c r="H181" s="23">
        <v>278.4335051334071</v>
      </c>
      <c r="I181" s="23">
        <v>0</v>
      </c>
      <c r="J181" s="23">
        <v>278.4335051334071</v>
      </c>
      <c r="K181" s="23">
        <v>333.87029752300941</v>
      </c>
      <c r="L181" s="23">
        <v>674.4404730085015</v>
      </c>
      <c r="M181" s="1"/>
      <c r="N181" s="23">
        <v>342.34265805977805</v>
      </c>
      <c r="O181" s="23">
        <v>254.19669859849571</v>
      </c>
      <c r="P181" s="23">
        <v>1.1871382539654547</v>
      </c>
      <c r="Q181" s="23">
        <v>0</v>
      </c>
      <c r="R181" s="23">
        <v>255.38383685246123</v>
      </c>
      <c r="S181" s="23">
        <v>322.66493983789462</v>
      </c>
      <c r="T181" s="23">
        <v>665.00759789767267</v>
      </c>
      <c r="W181" s="54" t="s">
        <v>608</v>
      </c>
      <c r="X181" s="63" t="s">
        <v>560</v>
      </c>
      <c r="Y181" s="54" t="s">
        <v>555</v>
      </c>
      <c r="Z181" s="54"/>
      <c r="AA181" s="54" t="s">
        <v>739</v>
      </c>
      <c r="AB181" s="55" t="s">
        <v>185</v>
      </c>
      <c r="AC181" s="55"/>
      <c r="AD181" s="57">
        <v>509.63602200000003</v>
      </c>
      <c r="AE181" s="57">
        <v>416.65346575173299</v>
      </c>
      <c r="AF181" s="57">
        <v>0</v>
      </c>
      <c r="AG181" s="52">
        <f t="shared" si="8"/>
        <v>416.65346575173299</v>
      </c>
      <c r="AH181" s="52">
        <f t="shared" si="9"/>
        <v>499.6101906193818</v>
      </c>
      <c r="AI181" s="58">
        <v>1009.2462126193818</v>
      </c>
      <c r="AJ181" s="36"/>
      <c r="AK181" s="57">
        <v>512.28840037381303</v>
      </c>
      <c r="AL181" s="57">
        <v>380.385023716761</v>
      </c>
      <c r="AM181" s="57">
        <v>1.7764574259989858</v>
      </c>
      <c r="AN181" s="57">
        <v>0</v>
      </c>
      <c r="AO181" s="52">
        <f t="shared" si="10"/>
        <v>382.16148114276001</v>
      </c>
      <c r="AP181" s="52">
        <f t="shared" si="11"/>
        <v>482.84226927222232</v>
      </c>
      <c r="AQ181" s="52">
        <v>995.13066964603536</v>
      </c>
    </row>
    <row r="182" spans="3:43" x14ac:dyDescent="0.25">
      <c r="C182" s="21" t="s">
        <v>186</v>
      </c>
      <c r="D182" s="21"/>
      <c r="E182" s="21"/>
      <c r="F182" s="22">
        <v>1766154</v>
      </c>
      <c r="G182" s="23">
        <v>21.664709306209989</v>
      </c>
      <c r="H182" s="23">
        <v>18.697801043833095</v>
      </c>
      <c r="I182" s="23">
        <v>0</v>
      </c>
      <c r="J182" s="23">
        <v>18.697801043833095</v>
      </c>
      <c r="K182" s="23">
        <v>19.538373195520887</v>
      </c>
      <c r="L182" s="23">
        <v>41.203082501730876</v>
      </c>
      <c r="M182" s="1"/>
      <c r="N182" s="23">
        <v>21.779068248470505</v>
      </c>
      <c r="O182" s="23">
        <v>17.320407320469222</v>
      </c>
      <c r="P182" s="23">
        <v>7.9777726039178071E-2</v>
      </c>
      <c r="Q182" s="23">
        <v>0</v>
      </c>
      <c r="R182" s="23">
        <v>17.400185046508401</v>
      </c>
      <c r="S182" s="23">
        <v>18.521109536590572</v>
      </c>
      <c r="T182" s="23">
        <v>40.300177785061081</v>
      </c>
      <c r="W182" s="54" t="s">
        <v>565</v>
      </c>
      <c r="X182" s="63" t="s">
        <v>566</v>
      </c>
      <c r="Y182" s="54" t="s">
        <v>567</v>
      </c>
      <c r="Z182" s="54"/>
      <c r="AA182" s="54" t="s">
        <v>740</v>
      </c>
      <c r="AB182" s="55" t="s">
        <v>186</v>
      </c>
      <c r="AC182" s="55"/>
      <c r="AD182" s="57">
        <v>38.263213</v>
      </c>
      <c r="AE182" s="57">
        <v>33.023196104770001</v>
      </c>
      <c r="AF182" s="57">
        <v>0</v>
      </c>
      <c r="AG182" s="52">
        <f t="shared" si="8"/>
        <v>33.023196104770001</v>
      </c>
      <c r="AH182" s="52">
        <f t="shared" si="9"/>
        <v>34.507775972761998</v>
      </c>
      <c r="AI182" s="58">
        <v>72.770988972761998</v>
      </c>
      <c r="AJ182" s="36"/>
      <c r="AK182" s="57">
        <v>38.465188503309179</v>
      </c>
      <c r="AL182" s="57">
        <v>30.590506670676</v>
      </c>
      <c r="AM182" s="57">
        <v>0.14089974995499849</v>
      </c>
      <c r="AN182" s="57">
        <v>0</v>
      </c>
      <c r="AO182" s="52">
        <f t="shared" si="10"/>
        <v>30.731406420630996</v>
      </c>
      <c r="AP182" s="52">
        <f t="shared" si="11"/>
        <v>32.711131692487584</v>
      </c>
      <c r="AQ182" s="52">
        <v>71.176320195796762</v>
      </c>
    </row>
    <row r="183" spans="3:43" x14ac:dyDescent="0.25">
      <c r="C183" s="21" t="s">
        <v>187</v>
      </c>
      <c r="D183" s="21" t="s">
        <v>243</v>
      </c>
      <c r="E183" s="21"/>
      <c r="F183" s="22">
        <v>96212</v>
      </c>
      <c r="G183" s="23">
        <v>60.044485095414295</v>
      </c>
      <c r="H183" s="23">
        <v>58.029051880077333</v>
      </c>
      <c r="I183" s="23">
        <v>-9.8657132166465725E-2</v>
      </c>
      <c r="J183" s="23">
        <v>57.930394747910867</v>
      </c>
      <c r="K183" s="23">
        <v>77.718537675503782</v>
      </c>
      <c r="L183" s="23">
        <v>137.76302277091807</v>
      </c>
      <c r="M183" s="1"/>
      <c r="N183" s="23">
        <v>60.025055479892245</v>
      </c>
      <c r="O183" s="23">
        <v>50.279217060834398</v>
      </c>
      <c r="P183" s="23">
        <v>0.24805681801646215</v>
      </c>
      <c r="Q183" s="23">
        <v>-9.8657132166465725E-2</v>
      </c>
      <c r="R183" s="23">
        <v>50.428616746684398</v>
      </c>
      <c r="S183" s="23">
        <v>74.369696816665254</v>
      </c>
      <c r="T183" s="23">
        <v>134.39475229655753</v>
      </c>
      <c r="W183" s="54" t="s">
        <v>553</v>
      </c>
      <c r="X183" s="62" t="s">
        <v>560</v>
      </c>
      <c r="Y183" s="54" t="s">
        <v>555</v>
      </c>
      <c r="Z183" s="54"/>
      <c r="AA183" s="54" t="s">
        <v>741</v>
      </c>
      <c r="AB183" s="55" t="s">
        <v>187</v>
      </c>
      <c r="AC183" s="55"/>
      <c r="AD183" s="57">
        <v>5.7770000000000001</v>
      </c>
      <c r="AE183" s="57">
        <v>5.5830911394860001</v>
      </c>
      <c r="AF183" s="57">
        <v>-9.4920000000000004E-3</v>
      </c>
      <c r="AG183" s="52">
        <f t="shared" si="8"/>
        <v>5.5735991394860003</v>
      </c>
      <c r="AH183" s="52">
        <f t="shared" si="9"/>
        <v>7.4774559468355699</v>
      </c>
      <c r="AI183" s="58">
        <v>13.25445594683557</v>
      </c>
      <c r="AJ183" s="36"/>
      <c r="AK183" s="57">
        <v>5.7751306378313929</v>
      </c>
      <c r="AL183" s="57">
        <v>4.8374640318569995</v>
      </c>
      <c r="AM183" s="57">
        <v>2.3866042574999854E-2</v>
      </c>
      <c r="AN183" s="57">
        <v>-9.4920000000000004E-3</v>
      </c>
      <c r="AO183" s="52">
        <f t="shared" si="10"/>
        <v>4.8518380744319991</v>
      </c>
      <c r="AP183" s="52">
        <f t="shared" si="11"/>
        <v>7.1552572701249977</v>
      </c>
      <c r="AQ183" s="52">
        <v>12.930387907956391</v>
      </c>
    </row>
    <row r="184" spans="3:43" x14ac:dyDescent="0.25">
      <c r="C184" s="21" t="s">
        <v>188</v>
      </c>
      <c r="D184" s="21" t="s">
        <v>227</v>
      </c>
      <c r="E184" s="21"/>
      <c r="F184" s="22">
        <v>150216</v>
      </c>
      <c r="G184" s="23">
        <v>37.240507003248659</v>
      </c>
      <c r="H184" s="23">
        <v>80.693551204219247</v>
      </c>
      <c r="I184" s="23">
        <v>-1.422484954998136</v>
      </c>
      <c r="J184" s="23">
        <v>79.271066249221121</v>
      </c>
      <c r="K184" s="23">
        <v>97.507102897807258</v>
      </c>
      <c r="L184" s="23">
        <v>134.74760990105594</v>
      </c>
      <c r="M184" s="1"/>
      <c r="N184" s="23">
        <v>37.82671633232642</v>
      </c>
      <c r="O184" s="23">
        <v>69.656544097539552</v>
      </c>
      <c r="P184" s="23">
        <v>0.34560964489136203</v>
      </c>
      <c r="Q184" s="23">
        <v>-1.422484954998136</v>
      </c>
      <c r="R184" s="23">
        <v>68.57966878743278</v>
      </c>
      <c r="S184" s="23">
        <v>91.433422595806434</v>
      </c>
      <c r="T184" s="23">
        <v>129.26013892813285</v>
      </c>
      <c r="W184" s="54" t="s">
        <v>553</v>
      </c>
      <c r="X184" s="62" t="s">
        <v>557</v>
      </c>
      <c r="Y184" s="54" t="s">
        <v>558</v>
      </c>
      <c r="Z184" s="54"/>
      <c r="AA184" s="54" t="s">
        <v>742</v>
      </c>
      <c r="AB184" s="55" t="s">
        <v>188</v>
      </c>
      <c r="AC184" s="55"/>
      <c r="AD184" s="57">
        <v>5.5941200000000002</v>
      </c>
      <c r="AE184" s="57">
        <v>12.121462487693</v>
      </c>
      <c r="AF184" s="57">
        <v>-0.21368000000000001</v>
      </c>
      <c r="AG184" s="52">
        <f t="shared" si="8"/>
        <v>11.907782487693</v>
      </c>
      <c r="AH184" s="52">
        <f t="shared" si="9"/>
        <v>14.647126968897016</v>
      </c>
      <c r="AI184" s="58">
        <v>20.241246968897016</v>
      </c>
      <c r="AJ184" s="36"/>
      <c r="AK184" s="57">
        <v>5.682178020576746</v>
      </c>
      <c r="AL184" s="57">
        <v>10.463527428156</v>
      </c>
      <c r="AM184" s="57">
        <v>5.1916098417000844E-2</v>
      </c>
      <c r="AN184" s="57">
        <v>-0.21368000000000001</v>
      </c>
      <c r="AO184" s="52">
        <f t="shared" si="10"/>
        <v>10.301763526573001</v>
      </c>
      <c r="AP184" s="52">
        <f t="shared" si="11"/>
        <v>13.734763008651658</v>
      </c>
      <c r="AQ184" s="52">
        <v>19.416941029228404</v>
      </c>
    </row>
    <row r="185" spans="3:43" x14ac:dyDescent="0.25">
      <c r="C185" s="21" t="s">
        <v>189</v>
      </c>
      <c r="D185" s="21"/>
      <c r="E185" s="21" t="s">
        <v>177</v>
      </c>
      <c r="F185" s="22">
        <v>258403</v>
      </c>
      <c r="G185" s="23">
        <v>225.63291447854709</v>
      </c>
      <c r="H185" s="23">
        <v>690.37406731881595</v>
      </c>
      <c r="I185" s="23">
        <v>0</v>
      </c>
      <c r="J185" s="23">
        <v>690.37406731881595</v>
      </c>
      <c r="K185" s="23">
        <v>826.28851238090567</v>
      </c>
      <c r="L185" s="23">
        <v>1051.9214268594528</v>
      </c>
      <c r="M185" s="1"/>
      <c r="N185" s="23">
        <v>225.35131494962934</v>
      </c>
      <c r="O185" s="23">
        <v>619.54902969200828</v>
      </c>
      <c r="P185" s="23">
        <v>2.9848795779035009</v>
      </c>
      <c r="Q185" s="23">
        <v>0</v>
      </c>
      <c r="R185" s="23">
        <v>622.53390926991165</v>
      </c>
      <c r="S185" s="23">
        <v>768.58263443468149</v>
      </c>
      <c r="T185" s="23">
        <v>993.93394938431072</v>
      </c>
      <c r="W185" s="54" t="s">
        <v>581</v>
      </c>
      <c r="X185" s="63" t="s">
        <v>554</v>
      </c>
      <c r="Y185" s="54" t="s">
        <v>572</v>
      </c>
      <c r="Z185" s="54"/>
      <c r="AA185" s="54" t="s">
        <v>743</v>
      </c>
      <c r="AB185" s="55" t="s">
        <v>189</v>
      </c>
      <c r="AC185" s="55"/>
      <c r="AD185" s="57">
        <v>58.304222000000003</v>
      </c>
      <c r="AE185" s="57">
        <v>178.394730117384</v>
      </c>
      <c r="AF185" s="57">
        <v>0</v>
      </c>
      <c r="AG185" s="52">
        <f t="shared" si="8"/>
        <v>178.394730117384</v>
      </c>
      <c r="AH185" s="52">
        <f t="shared" si="9"/>
        <v>213.51543046476317</v>
      </c>
      <c r="AI185" s="58">
        <v>271.81965246476318</v>
      </c>
      <c r="AJ185" s="36"/>
      <c r="AK185" s="57">
        <v>58.231455836929065</v>
      </c>
      <c r="AL185" s="57">
        <v>160.09332791950399</v>
      </c>
      <c r="AM185" s="57">
        <v>0.77130183756899828</v>
      </c>
      <c r="AN185" s="57">
        <v>0</v>
      </c>
      <c r="AO185" s="52">
        <f t="shared" si="10"/>
        <v>160.86462975707298</v>
      </c>
      <c r="AP185" s="52">
        <f t="shared" si="11"/>
        <v>198.60405848582502</v>
      </c>
      <c r="AQ185" s="52">
        <v>256.83551432275408</v>
      </c>
    </row>
    <row r="186" spans="3:43" x14ac:dyDescent="0.25">
      <c r="C186" s="21" t="s">
        <v>190</v>
      </c>
      <c r="D186" s="21"/>
      <c r="E186" s="21" t="s">
        <v>401</v>
      </c>
      <c r="F186" s="22">
        <v>169331</v>
      </c>
      <c r="G186" s="23">
        <v>470.73057502760861</v>
      </c>
      <c r="H186" s="23">
        <v>284.94286289857735</v>
      </c>
      <c r="I186" s="23">
        <v>0</v>
      </c>
      <c r="J186" s="23">
        <v>284.94286289857735</v>
      </c>
      <c r="K186" s="23">
        <v>373.77416185918906</v>
      </c>
      <c r="L186" s="23">
        <v>844.50473688679767</v>
      </c>
      <c r="M186" s="1"/>
      <c r="N186" s="23">
        <v>476.13561290573602</v>
      </c>
      <c r="O186" s="23">
        <v>257.00577474098071</v>
      </c>
      <c r="P186" s="23">
        <v>1.2319699893049587</v>
      </c>
      <c r="Q186" s="23">
        <v>0</v>
      </c>
      <c r="R186" s="23">
        <v>258.23774473028567</v>
      </c>
      <c r="S186" s="23">
        <v>359.77651616084967</v>
      </c>
      <c r="T186" s="23">
        <v>835.91212906658563</v>
      </c>
      <c r="W186" s="54" t="s">
        <v>571</v>
      </c>
      <c r="X186" s="63" t="s">
        <v>554</v>
      </c>
      <c r="Y186" s="54" t="s">
        <v>572</v>
      </c>
      <c r="Z186" s="54"/>
      <c r="AA186" s="54" t="s">
        <v>744</v>
      </c>
      <c r="AB186" s="55" t="s">
        <v>190</v>
      </c>
      <c r="AC186" s="55"/>
      <c r="AD186" s="57">
        <v>79.709278999999995</v>
      </c>
      <c r="AE186" s="57">
        <v>48.249659917479001</v>
      </c>
      <c r="AF186" s="57">
        <v>0</v>
      </c>
      <c r="AG186" s="52">
        <f t="shared" si="8"/>
        <v>48.249659917479001</v>
      </c>
      <c r="AH186" s="52">
        <f t="shared" si="9"/>
        <v>63.291552601778349</v>
      </c>
      <c r="AI186" s="58">
        <v>143.00083160177834</v>
      </c>
      <c r="AJ186" s="36"/>
      <c r="AK186" s="57">
        <v>80.624519468941187</v>
      </c>
      <c r="AL186" s="57">
        <v>43.519044842665004</v>
      </c>
      <c r="AM186" s="57">
        <v>0.20861071025899797</v>
      </c>
      <c r="AN186" s="57">
        <v>0</v>
      </c>
      <c r="AO186" s="52">
        <f t="shared" si="10"/>
        <v>43.727655552923999</v>
      </c>
      <c r="AP186" s="52">
        <f t="shared" si="11"/>
        <v>60.921317258032829</v>
      </c>
      <c r="AQ186" s="52">
        <v>141.54583672697402</v>
      </c>
    </row>
    <row r="187" spans="3:43" x14ac:dyDescent="0.25">
      <c r="C187" s="21" t="s">
        <v>191</v>
      </c>
      <c r="D187" s="21"/>
      <c r="E187" s="21" t="s">
        <v>378</v>
      </c>
      <c r="F187" s="22">
        <v>428487</v>
      </c>
      <c r="G187" s="23">
        <v>315.9493053464866</v>
      </c>
      <c r="H187" s="23">
        <v>421.93561925892271</v>
      </c>
      <c r="I187" s="23">
        <v>-0.16739597700747047</v>
      </c>
      <c r="J187" s="23">
        <v>421.7682232819152</v>
      </c>
      <c r="K187" s="23">
        <v>513.0792280835542</v>
      </c>
      <c r="L187" s="23">
        <v>829.02853343004074</v>
      </c>
      <c r="M187" s="1"/>
      <c r="N187" s="23">
        <v>317.29629579892105</v>
      </c>
      <c r="O187" s="23">
        <v>377.85952708601661</v>
      </c>
      <c r="P187" s="23">
        <v>1.8242675568687405</v>
      </c>
      <c r="Q187" s="23">
        <v>-0.16739597700747047</v>
      </c>
      <c r="R187" s="23">
        <v>379.51639866587789</v>
      </c>
      <c r="S187" s="23">
        <v>484.00431668001727</v>
      </c>
      <c r="T187" s="23">
        <v>801.30061247893832</v>
      </c>
      <c r="W187" s="54" t="s">
        <v>575</v>
      </c>
      <c r="X187" s="63" t="s">
        <v>554</v>
      </c>
      <c r="Y187" s="54" t="s">
        <v>572</v>
      </c>
      <c r="Z187" s="54"/>
      <c r="AA187" s="54" t="s">
        <v>745</v>
      </c>
      <c r="AB187" s="55" t="s">
        <v>191</v>
      </c>
      <c r="AC187" s="55"/>
      <c r="AD187" s="57">
        <v>135.38016999999999</v>
      </c>
      <c r="AE187" s="57">
        <v>180.793927689398</v>
      </c>
      <c r="AF187" s="57">
        <v>-7.1726999999999999E-2</v>
      </c>
      <c r="AG187" s="52">
        <f t="shared" si="8"/>
        <v>180.72220068939799</v>
      </c>
      <c r="AH187" s="52">
        <f t="shared" si="9"/>
        <v>219.84777920383786</v>
      </c>
      <c r="AI187" s="58">
        <v>355.22794920383785</v>
      </c>
      <c r="AJ187" s="36"/>
      <c r="AK187" s="57">
        <v>135.95733789799229</v>
      </c>
      <c r="AL187" s="57">
        <v>161.907895182506</v>
      </c>
      <c r="AM187" s="57">
        <v>0.78167493264001608</v>
      </c>
      <c r="AN187" s="57">
        <v>-7.1726999999999999E-2</v>
      </c>
      <c r="AO187" s="52">
        <f t="shared" si="10"/>
        <v>162.617843115146</v>
      </c>
      <c r="AP187" s="52">
        <f t="shared" si="11"/>
        <v>207.38955764127056</v>
      </c>
      <c r="AQ187" s="52">
        <v>343.34689553926285</v>
      </c>
    </row>
    <row r="188" spans="3:43" x14ac:dyDescent="0.25">
      <c r="C188" s="21" t="s">
        <v>192</v>
      </c>
      <c r="D188" s="21"/>
      <c r="E188" s="21" t="s">
        <v>215</v>
      </c>
      <c r="F188" s="22">
        <v>146655</v>
      </c>
      <c r="G188" s="23">
        <v>259.76887252395079</v>
      </c>
      <c r="H188" s="23">
        <v>933.79230739524746</v>
      </c>
      <c r="I188" s="23">
        <v>-2.2988305887968363</v>
      </c>
      <c r="J188" s="23">
        <v>931.49347680645053</v>
      </c>
      <c r="K188" s="23">
        <v>1095.6817916796808</v>
      </c>
      <c r="L188" s="23">
        <v>1355.4506642036317</v>
      </c>
      <c r="M188" s="1"/>
      <c r="N188" s="23">
        <v>259.57134295307696</v>
      </c>
      <c r="O188" s="23">
        <v>840.27002015370078</v>
      </c>
      <c r="P188" s="23">
        <v>4.021921425345246</v>
      </c>
      <c r="Q188" s="23">
        <v>-2.2988305887968363</v>
      </c>
      <c r="R188" s="23">
        <v>841.99311099024919</v>
      </c>
      <c r="S188" s="23">
        <v>1019.4664490721404</v>
      </c>
      <c r="T188" s="23">
        <v>1279.0377920252174</v>
      </c>
      <c r="W188" s="54" t="s">
        <v>575</v>
      </c>
      <c r="X188" s="63" t="s">
        <v>554</v>
      </c>
      <c r="Y188" s="54" t="s">
        <v>572</v>
      </c>
      <c r="Z188" s="54"/>
      <c r="AA188" s="54" t="s">
        <v>746</v>
      </c>
      <c r="AB188" s="55" t="s">
        <v>192</v>
      </c>
      <c r="AC188" s="55"/>
      <c r="AD188" s="57">
        <v>38.096404</v>
      </c>
      <c r="AE188" s="57">
        <v>136.94531084105</v>
      </c>
      <c r="AF188" s="57">
        <v>-0.33713500000000002</v>
      </c>
      <c r="AG188" s="52">
        <f t="shared" si="8"/>
        <v>136.60817584105001</v>
      </c>
      <c r="AH188" s="52">
        <f t="shared" si="9"/>
        <v>160.68721315878361</v>
      </c>
      <c r="AI188" s="58">
        <v>198.78361715878361</v>
      </c>
      <c r="AJ188" s="36"/>
      <c r="AK188" s="57">
        <v>38.067435300783501</v>
      </c>
      <c r="AL188" s="57">
        <v>123.22979980564099</v>
      </c>
      <c r="AM188" s="57">
        <v>0.58983488663400707</v>
      </c>
      <c r="AN188" s="57">
        <v>-0.33713500000000002</v>
      </c>
      <c r="AO188" s="52">
        <f t="shared" si="10"/>
        <v>123.482499692275</v>
      </c>
      <c r="AP188" s="52">
        <f t="shared" si="11"/>
        <v>149.50985208867476</v>
      </c>
      <c r="AQ188" s="52">
        <v>187.57728738945826</v>
      </c>
    </row>
    <row r="189" spans="3:43" x14ac:dyDescent="0.25">
      <c r="C189" s="21" t="s">
        <v>193</v>
      </c>
      <c r="D189" s="21"/>
      <c r="E189" s="21" t="s">
        <v>401</v>
      </c>
      <c r="F189" s="22">
        <v>311012</v>
      </c>
      <c r="G189" s="23">
        <v>261.87969274497448</v>
      </c>
      <c r="H189" s="23">
        <v>787.36267512444851</v>
      </c>
      <c r="I189" s="23">
        <v>0</v>
      </c>
      <c r="J189" s="23">
        <v>787.36267512444851</v>
      </c>
      <c r="K189" s="23">
        <v>931.28106337550128</v>
      </c>
      <c r="L189" s="23">
        <v>1193.160756120476</v>
      </c>
      <c r="M189" s="1"/>
      <c r="N189" s="23">
        <v>265.26662675565609</v>
      </c>
      <c r="O189" s="23">
        <v>704.72522352107319</v>
      </c>
      <c r="P189" s="23">
        <v>3.3903065004597766</v>
      </c>
      <c r="Q189" s="23">
        <v>0</v>
      </c>
      <c r="R189" s="23">
        <v>708.115530021533</v>
      </c>
      <c r="S189" s="23">
        <v>867.72686507525793</v>
      </c>
      <c r="T189" s="23">
        <v>1132.9934918309141</v>
      </c>
      <c r="W189" s="54" t="s">
        <v>617</v>
      </c>
      <c r="X189" s="63" t="s">
        <v>554</v>
      </c>
      <c r="Y189" s="54" t="s">
        <v>572</v>
      </c>
      <c r="Z189" s="54"/>
      <c r="AA189" s="54" t="s">
        <v>747</v>
      </c>
      <c r="AB189" s="55" t="s">
        <v>193</v>
      </c>
      <c r="AC189" s="55"/>
      <c r="AD189" s="57">
        <v>81.447727</v>
      </c>
      <c r="AE189" s="57">
        <v>244.87924031580499</v>
      </c>
      <c r="AF189" s="57">
        <v>0</v>
      </c>
      <c r="AG189" s="52">
        <f t="shared" si="8"/>
        <v>244.87924031580499</v>
      </c>
      <c r="AH189" s="52">
        <f t="shared" si="9"/>
        <v>289.63958608254143</v>
      </c>
      <c r="AI189" s="58">
        <v>371.08731308254141</v>
      </c>
      <c r="AJ189" s="36"/>
      <c r="AK189" s="57">
        <v>82.501104120530115</v>
      </c>
      <c r="AL189" s="57">
        <v>219.17800121773601</v>
      </c>
      <c r="AM189" s="57">
        <v>1.054426005320996</v>
      </c>
      <c r="AN189" s="57">
        <v>0</v>
      </c>
      <c r="AO189" s="52">
        <f t="shared" si="10"/>
        <v>220.23242722305702</v>
      </c>
      <c r="AP189" s="52">
        <f t="shared" si="11"/>
        <v>269.87346776078613</v>
      </c>
      <c r="AQ189" s="52">
        <v>352.37457188131623</v>
      </c>
    </row>
    <row r="190" spans="3:43" x14ac:dyDescent="0.25">
      <c r="C190" s="21" t="s">
        <v>194</v>
      </c>
      <c r="D190" s="21"/>
      <c r="E190" s="21"/>
      <c r="F190" s="22">
        <v>1183765</v>
      </c>
      <c r="G190" s="23">
        <v>304.29494029642706</v>
      </c>
      <c r="H190" s="23">
        <v>353.63055210830612</v>
      </c>
      <c r="I190" s="23">
        <v>0</v>
      </c>
      <c r="J190" s="23">
        <v>353.63055210830612</v>
      </c>
      <c r="K190" s="23">
        <v>426.27484224481077</v>
      </c>
      <c r="L190" s="23">
        <v>730.56978254123794</v>
      </c>
      <c r="M190" s="1"/>
      <c r="N190" s="23">
        <v>305.21527967013742</v>
      </c>
      <c r="O190" s="23">
        <v>322.10302300122828</v>
      </c>
      <c r="P190" s="23">
        <v>1.5133101616917408</v>
      </c>
      <c r="Q190" s="23">
        <v>0</v>
      </c>
      <c r="R190" s="23">
        <v>323.61633316292</v>
      </c>
      <c r="S190" s="23">
        <v>406.20147627453298</v>
      </c>
      <c r="T190" s="23">
        <v>711.41675594467029</v>
      </c>
      <c r="W190" s="54" t="s">
        <v>608</v>
      </c>
      <c r="X190" s="63" t="s">
        <v>560</v>
      </c>
      <c r="Y190" s="54" t="s">
        <v>555</v>
      </c>
      <c r="Z190" s="54"/>
      <c r="AA190" s="54" t="s">
        <v>748</v>
      </c>
      <c r="AB190" s="55" t="s">
        <v>194</v>
      </c>
      <c r="AC190" s="55"/>
      <c r="AD190" s="57">
        <v>360.21370000000002</v>
      </c>
      <c r="AE190" s="57">
        <v>418.61547051648904</v>
      </c>
      <c r="AF190" s="57">
        <v>0</v>
      </c>
      <c r="AG190" s="52">
        <f t="shared" si="8"/>
        <v>418.61547051648904</v>
      </c>
      <c r="AH190" s="52">
        <f t="shared" si="9"/>
        <v>504.60923862992843</v>
      </c>
      <c r="AI190" s="58">
        <v>864.82293862992844</v>
      </c>
      <c r="AJ190" s="36"/>
      <c r="AK190" s="57">
        <v>361.30316553872024</v>
      </c>
      <c r="AL190" s="57">
        <v>381.29428502304899</v>
      </c>
      <c r="AM190" s="57">
        <v>1.7914036035550236</v>
      </c>
      <c r="AN190" s="57">
        <v>0</v>
      </c>
      <c r="AO190" s="52">
        <f t="shared" si="10"/>
        <v>383.085688626604</v>
      </c>
      <c r="AP190" s="52">
        <f t="shared" si="11"/>
        <v>480.8470905621225</v>
      </c>
      <c r="AQ190" s="52">
        <v>842.15025610084274</v>
      </c>
    </row>
    <row r="191" spans="3:43" x14ac:dyDescent="0.25">
      <c r="C191" s="21" t="s">
        <v>195</v>
      </c>
      <c r="D191" s="21"/>
      <c r="E191" s="21"/>
      <c r="F191" s="22">
        <v>1474707</v>
      </c>
      <c r="G191" s="23">
        <v>17.11993229841589</v>
      </c>
      <c r="H191" s="23">
        <v>23.455874421387435</v>
      </c>
      <c r="I191" s="23">
        <v>0</v>
      </c>
      <c r="J191" s="23">
        <v>23.455874421387435</v>
      </c>
      <c r="K191" s="23">
        <v>24.269499700199052</v>
      </c>
      <c r="L191" s="23">
        <v>41.389431998614938</v>
      </c>
      <c r="M191" s="1"/>
      <c r="N191" s="23">
        <v>17.161774387342184</v>
      </c>
      <c r="O191" s="23">
        <v>21.700610798310443</v>
      </c>
      <c r="P191" s="23">
        <v>0.10053447949592904</v>
      </c>
      <c r="Q191" s="23">
        <v>0</v>
      </c>
      <c r="R191" s="23">
        <v>21.80114527780637</v>
      </c>
      <c r="S191" s="23">
        <v>22.84185859932446</v>
      </c>
      <c r="T191" s="23">
        <v>40.003632986666638</v>
      </c>
      <c r="W191" s="54" t="s">
        <v>565</v>
      </c>
      <c r="X191" s="63" t="s">
        <v>566</v>
      </c>
      <c r="Y191" s="54" t="s">
        <v>567</v>
      </c>
      <c r="Z191" s="54"/>
      <c r="AA191" s="54" t="s">
        <v>749</v>
      </c>
      <c r="AB191" s="55" t="s">
        <v>195</v>
      </c>
      <c r="AC191" s="55"/>
      <c r="AD191" s="57">
        <v>25.246884000000001</v>
      </c>
      <c r="AE191" s="57">
        <v>34.590542200340998</v>
      </c>
      <c r="AF191" s="57">
        <v>0</v>
      </c>
      <c r="AG191" s="52">
        <f t="shared" si="8"/>
        <v>34.590542200340998</v>
      </c>
      <c r="AH191" s="52">
        <f t="shared" si="9"/>
        <v>35.790401094381444</v>
      </c>
      <c r="AI191" s="58">
        <v>61.037285094381446</v>
      </c>
      <c r="AJ191" s="36"/>
      <c r="AK191" s="57">
        <v>25.308588821434231</v>
      </c>
      <c r="AL191" s="57">
        <v>32.002042648543998</v>
      </c>
      <c r="AM191" s="57">
        <v>0.14825890065400302</v>
      </c>
      <c r="AN191" s="57">
        <v>0</v>
      </c>
      <c r="AO191" s="52">
        <f t="shared" si="10"/>
        <v>32.150301549197998</v>
      </c>
      <c r="AP191" s="52">
        <f t="shared" si="11"/>
        <v>33.685048769433976</v>
      </c>
      <c r="AQ191" s="52">
        <v>58.993637590868204</v>
      </c>
    </row>
    <row r="192" spans="3:43" x14ac:dyDescent="0.25">
      <c r="C192" s="21" t="s">
        <v>196</v>
      </c>
      <c r="D192" s="21" t="s">
        <v>194</v>
      </c>
      <c r="E192" s="21" t="s">
        <v>195</v>
      </c>
      <c r="F192" s="22">
        <v>140279</v>
      </c>
      <c r="G192" s="23">
        <v>51.856578675354115</v>
      </c>
      <c r="H192" s="23">
        <v>89.426150601986052</v>
      </c>
      <c r="I192" s="23">
        <v>-0.54625425045801579</v>
      </c>
      <c r="J192" s="23">
        <v>88.879896351528032</v>
      </c>
      <c r="K192" s="23">
        <v>101.68523146238324</v>
      </c>
      <c r="L192" s="23">
        <v>153.54181013773734</v>
      </c>
      <c r="M192" s="1"/>
      <c r="N192" s="23">
        <v>52.095394743477307</v>
      </c>
      <c r="O192" s="23">
        <v>77.046143743988765</v>
      </c>
      <c r="P192" s="23">
        <v>0.38664008875883199</v>
      </c>
      <c r="Q192" s="23">
        <v>-0.54625425045801579</v>
      </c>
      <c r="R192" s="23">
        <v>76.886529582289583</v>
      </c>
      <c r="S192" s="23">
        <v>91.553177867424751</v>
      </c>
      <c r="T192" s="23">
        <v>143.64857261090208</v>
      </c>
      <c r="W192" s="54" t="s">
        <v>553</v>
      </c>
      <c r="X192" s="62" t="s">
        <v>560</v>
      </c>
      <c r="Y192" s="54" t="s">
        <v>555</v>
      </c>
      <c r="Z192" s="54"/>
      <c r="AA192" s="54" t="s">
        <v>750</v>
      </c>
      <c r="AB192" s="55" t="s">
        <v>196</v>
      </c>
      <c r="AC192" s="55"/>
      <c r="AD192" s="57">
        <v>7.2743890000000002</v>
      </c>
      <c r="AE192" s="57">
        <v>12.544610980296001</v>
      </c>
      <c r="AF192" s="57">
        <v>-7.6628000000000002E-2</v>
      </c>
      <c r="AG192" s="52">
        <f t="shared" si="8"/>
        <v>12.467982980296002</v>
      </c>
      <c r="AH192" s="52">
        <f t="shared" si="9"/>
        <v>14.264302584311658</v>
      </c>
      <c r="AI192" s="58">
        <v>21.538691584311657</v>
      </c>
      <c r="AJ192" s="36"/>
      <c r="AK192" s="57">
        <v>7.3078898792202533</v>
      </c>
      <c r="AL192" s="57">
        <v>10.807955998262999</v>
      </c>
      <c r="AM192" s="57">
        <v>5.4237485011000189E-2</v>
      </c>
      <c r="AN192" s="57">
        <v>-7.6628000000000002E-2</v>
      </c>
      <c r="AO192" s="52">
        <f t="shared" si="10"/>
        <v>10.785565483274</v>
      </c>
      <c r="AP192" s="52">
        <f t="shared" si="11"/>
        <v>12.842988238064477</v>
      </c>
      <c r="AQ192" s="52">
        <v>20.15087811728473</v>
      </c>
    </row>
    <row r="193" spans="3:43" x14ac:dyDescent="0.25">
      <c r="C193" s="21" t="s">
        <v>197</v>
      </c>
      <c r="D193" s="21"/>
      <c r="E193" s="21" t="s">
        <v>378</v>
      </c>
      <c r="F193" s="22">
        <v>773597</v>
      </c>
      <c r="G193" s="23">
        <v>302.84424836187321</v>
      </c>
      <c r="H193" s="23">
        <v>451.41748748527721</v>
      </c>
      <c r="I193" s="23">
        <v>-0.28782815858903277</v>
      </c>
      <c r="J193" s="23">
        <v>451.12965932668817</v>
      </c>
      <c r="K193" s="23">
        <v>539.54173987196384</v>
      </c>
      <c r="L193" s="23">
        <v>842.38598823383711</v>
      </c>
      <c r="M193" s="1"/>
      <c r="N193" s="23">
        <v>306.27898542749591</v>
      </c>
      <c r="O193" s="23">
        <v>405.09385703606534</v>
      </c>
      <c r="P193" s="23">
        <v>1.9362770409386227</v>
      </c>
      <c r="Q193" s="23">
        <v>-0.28782815858903277</v>
      </c>
      <c r="R193" s="23">
        <v>406.7423059184149</v>
      </c>
      <c r="S193" s="23">
        <v>510.28484491972671</v>
      </c>
      <c r="T193" s="23">
        <v>816.56383034722262</v>
      </c>
      <c r="W193" s="54" t="s">
        <v>575</v>
      </c>
      <c r="X193" s="63" t="s">
        <v>554</v>
      </c>
      <c r="Y193" s="54" t="s">
        <v>572</v>
      </c>
      <c r="Z193" s="54"/>
      <c r="AA193" s="54" t="s">
        <v>751</v>
      </c>
      <c r="AB193" s="55" t="s">
        <v>197</v>
      </c>
      <c r="AC193" s="55"/>
      <c r="AD193" s="57">
        <v>234.279402</v>
      </c>
      <c r="AE193" s="57">
        <v>349.21521406614801</v>
      </c>
      <c r="AF193" s="57">
        <v>-0.222663</v>
      </c>
      <c r="AG193" s="52">
        <f t="shared" si="8"/>
        <v>348.992551066148</v>
      </c>
      <c r="AH193" s="52">
        <f t="shared" si="9"/>
        <v>417.38787133973165</v>
      </c>
      <c r="AI193" s="58">
        <v>651.66727333973165</v>
      </c>
      <c r="AJ193" s="36"/>
      <c r="AK193" s="57">
        <v>236.93650428975454</v>
      </c>
      <c r="AL193" s="57">
        <v>313.37939252152904</v>
      </c>
      <c r="AM193" s="57">
        <v>1.4978981100389956</v>
      </c>
      <c r="AN193" s="57">
        <v>-0.222663</v>
      </c>
      <c r="AO193" s="52">
        <f t="shared" si="10"/>
        <v>314.65462763156802</v>
      </c>
      <c r="AP193" s="52">
        <f t="shared" si="11"/>
        <v>394.7548251753658</v>
      </c>
      <c r="AQ193" s="52">
        <v>631.69132946512036</v>
      </c>
    </row>
    <row r="194" spans="3:43" x14ac:dyDescent="0.25">
      <c r="C194" s="21" t="s">
        <v>198</v>
      </c>
      <c r="D194" s="21"/>
      <c r="E194" s="21" t="s">
        <v>200</v>
      </c>
      <c r="F194" s="22">
        <v>332781</v>
      </c>
      <c r="G194" s="23">
        <v>233.45683798053372</v>
      </c>
      <c r="H194" s="23">
        <v>665.81690251201246</v>
      </c>
      <c r="I194" s="23">
        <v>0</v>
      </c>
      <c r="J194" s="23">
        <v>665.81690251201246</v>
      </c>
      <c r="K194" s="23">
        <v>773.72606417672114</v>
      </c>
      <c r="L194" s="23">
        <v>1007.1829021572548</v>
      </c>
      <c r="M194" s="1"/>
      <c r="N194" s="23">
        <v>234.44347047073549</v>
      </c>
      <c r="O194" s="23">
        <v>597.58839805463356</v>
      </c>
      <c r="P194" s="23">
        <v>2.8787049934341478</v>
      </c>
      <c r="Q194" s="23">
        <v>0</v>
      </c>
      <c r="R194" s="23">
        <v>600.46710304806777</v>
      </c>
      <c r="S194" s="23">
        <v>725.93412125396856</v>
      </c>
      <c r="T194" s="23">
        <v>960.37759172470396</v>
      </c>
      <c r="W194" s="54" t="s">
        <v>581</v>
      </c>
      <c r="X194" s="63" t="s">
        <v>554</v>
      </c>
      <c r="Y194" s="54" t="s">
        <v>572</v>
      </c>
      <c r="Z194" s="54"/>
      <c r="AA194" s="54" t="s">
        <v>752</v>
      </c>
      <c r="AB194" s="55" t="s">
        <v>198</v>
      </c>
      <c r="AC194" s="55"/>
      <c r="AD194" s="57">
        <v>77.69</v>
      </c>
      <c r="AE194" s="57">
        <v>221.57121463485001</v>
      </c>
      <c r="AF194" s="57">
        <v>0</v>
      </c>
      <c r="AG194" s="52">
        <f t="shared" si="8"/>
        <v>221.57121463485001</v>
      </c>
      <c r="AH194" s="52">
        <f t="shared" si="9"/>
        <v>257.48133336279341</v>
      </c>
      <c r="AI194" s="58">
        <v>335.1713333627934</v>
      </c>
      <c r="AJ194" s="36"/>
      <c r="AK194" s="57">
        <v>78.018332546721822</v>
      </c>
      <c r="AL194" s="57">
        <v>198.86606469301901</v>
      </c>
      <c r="AM194" s="57">
        <v>0.95797832642000913</v>
      </c>
      <c r="AN194" s="57">
        <v>0</v>
      </c>
      <c r="AO194" s="52">
        <f t="shared" si="10"/>
        <v>199.82404301943902</v>
      </c>
      <c r="AP194" s="52">
        <f t="shared" si="11"/>
        <v>241.57708280501691</v>
      </c>
      <c r="AQ194" s="52">
        <v>319.59541535173872</v>
      </c>
    </row>
    <row r="195" spans="3:43" x14ac:dyDescent="0.25">
      <c r="C195" s="21" t="s">
        <v>199</v>
      </c>
      <c r="D195" s="21"/>
      <c r="E195" s="21"/>
      <c r="F195" s="22">
        <v>665557</v>
      </c>
      <c r="G195" s="23">
        <v>331.02673399874089</v>
      </c>
      <c r="H195" s="23">
        <v>206.93790758817499</v>
      </c>
      <c r="I195" s="23">
        <v>0</v>
      </c>
      <c r="J195" s="23">
        <v>206.93790758817499</v>
      </c>
      <c r="K195" s="23">
        <v>256.01086739086367</v>
      </c>
      <c r="L195" s="23">
        <v>587.03760138960456</v>
      </c>
      <c r="M195" s="1"/>
      <c r="N195" s="23">
        <v>333.88487079721773</v>
      </c>
      <c r="O195" s="23">
        <v>189.11711845869098</v>
      </c>
      <c r="P195" s="23">
        <v>0.87894168825810037</v>
      </c>
      <c r="Q195" s="23">
        <v>0</v>
      </c>
      <c r="R195" s="23">
        <v>189.99606014694908</v>
      </c>
      <c r="S195" s="23">
        <v>249.49210820241026</v>
      </c>
      <c r="T195" s="23">
        <v>583.37697899962802</v>
      </c>
      <c r="W195" s="54" t="s">
        <v>608</v>
      </c>
      <c r="X195" s="63" t="s">
        <v>560</v>
      </c>
      <c r="Y195" s="54" t="s">
        <v>555</v>
      </c>
      <c r="Z195" s="54"/>
      <c r="AA195" s="54" t="s">
        <v>753</v>
      </c>
      <c r="AB195" s="55" t="s">
        <v>199</v>
      </c>
      <c r="AC195" s="55"/>
      <c r="AD195" s="57">
        <v>220.31716</v>
      </c>
      <c r="AE195" s="57">
        <v>137.72897296066299</v>
      </c>
      <c r="AF195" s="57">
        <v>0</v>
      </c>
      <c r="AG195" s="52">
        <f t="shared" si="8"/>
        <v>137.72897296066299</v>
      </c>
      <c r="AH195" s="52">
        <f t="shared" si="9"/>
        <v>170.38982486806105</v>
      </c>
      <c r="AI195" s="58">
        <v>390.70698486806106</v>
      </c>
      <c r="AJ195" s="36"/>
      <c r="AK195" s="57">
        <v>222.21941295318388</v>
      </c>
      <c r="AL195" s="57">
        <v>125.868222010011</v>
      </c>
      <c r="AM195" s="57">
        <v>0.58498579321199651</v>
      </c>
      <c r="AN195" s="57">
        <v>0</v>
      </c>
      <c r="AO195" s="52">
        <f t="shared" si="10"/>
        <v>126.45320780322299</v>
      </c>
      <c r="AP195" s="52">
        <f t="shared" si="11"/>
        <v>166.05121905887157</v>
      </c>
      <c r="AQ195" s="52">
        <v>388.27063201205544</v>
      </c>
    </row>
    <row r="196" spans="3:43" x14ac:dyDescent="0.25">
      <c r="C196" s="21" t="s">
        <v>200</v>
      </c>
      <c r="D196" s="21"/>
      <c r="E196" s="21"/>
      <c r="F196" s="22">
        <v>1036842</v>
      </c>
      <c r="G196" s="23">
        <v>15.938641567374781</v>
      </c>
      <c r="H196" s="23">
        <v>18.997111978938932</v>
      </c>
      <c r="I196" s="23">
        <v>0</v>
      </c>
      <c r="J196" s="23">
        <v>18.997111978938932</v>
      </c>
      <c r="K196" s="23">
        <v>20.185136818975238</v>
      </c>
      <c r="L196" s="23">
        <v>36.123778386350018</v>
      </c>
      <c r="M196" s="1"/>
      <c r="N196" s="23">
        <v>16.056369563003926</v>
      </c>
      <c r="O196" s="23">
        <v>17.562815633261387</v>
      </c>
      <c r="P196" s="23">
        <v>8.2135315141556184E-2</v>
      </c>
      <c r="Q196" s="23">
        <v>0</v>
      </c>
      <c r="R196" s="23">
        <v>17.64495094840294</v>
      </c>
      <c r="S196" s="23">
        <v>19.046716860570815</v>
      </c>
      <c r="T196" s="23">
        <v>35.103086423574737</v>
      </c>
      <c r="W196" s="54" t="s">
        <v>565</v>
      </c>
      <c r="X196" s="63" t="s">
        <v>566</v>
      </c>
      <c r="Y196" s="54" t="s">
        <v>567</v>
      </c>
      <c r="Z196" s="54"/>
      <c r="AA196" s="54" t="s">
        <v>754</v>
      </c>
      <c r="AB196" s="55" t="s">
        <v>200</v>
      </c>
      <c r="AC196" s="55"/>
      <c r="AD196" s="57">
        <v>16.525853000000001</v>
      </c>
      <c r="AE196" s="57">
        <v>19.697003578467001</v>
      </c>
      <c r="AF196" s="57">
        <v>0</v>
      </c>
      <c r="AG196" s="52">
        <f t="shared" si="8"/>
        <v>19.697003578467001</v>
      </c>
      <c r="AH196" s="52">
        <f t="shared" si="9"/>
        <v>20.928797629659922</v>
      </c>
      <c r="AI196" s="58">
        <v>37.454650629659923</v>
      </c>
      <c r="AJ196" s="36"/>
      <c r="AK196" s="57">
        <v>16.647918330444117</v>
      </c>
      <c r="AL196" s="57">
        <v>18.209864886822</v>
      </c>
      <c r="AM196" s="57">
        <v>8.5161344422001392E-2</v>
      </c>
      <c r="AN196" s="57">
        <v>0</v>
      </c>
      <c r="AO196" s="52">
        <f t="shared" si="10"/>
        <v>18.295026231244002</v>
      </c>
      <c r="AP196" s="52">
        <f t="shared" si="11"/>
        <v>19.748436003147962</v>
      </c>
      <c r="AQ196" s="52">
        <v>36.396354333592079</v>
      </c>
    </row>
    <row r="197" spans="3:43" x14ac:dyDescent="0.25">
      <c r="C197" s="21" t="s">
        <v>201</v>
      </c>
      <c r="D197" s="21" t="s">
        <v>125</v>
      </c>
      <c r="E197" s="21" t="s">
        <v>126</v>
      </c>
      <c r="F197" s="22">
        <v>99972</v>
      </c>
      <c r="G197" s="23">
        <v>66.300974272796395</v>
      </c>
      <c r="H197" s="23">
        <v>49.813326236356183</v>
      </c>
      <c r="I197" s="23">
        <v>-3.2242427879806344</v>
      </c>
      <c r="J197" s="23">
        <v>46.589083448375547</v>
      </c>
      <c r="K197" s="23">
        <v>62.044730217583044</v>
      </c>
      <c r="L197" s="23">
        <v>128.34570449037943</v>
      </c>
      <c r="M197" s="1"/>
      <c r="N197" s="23">
        <v>66.883352741712201</v>
      </c>
      <c r="O197" s="23">
        <v>43.23918135623974</v>
      </c>
      <c r="P197" s="23">
        <v>0.21210789339014646</v>
      </c>
      <c r="Q197" s="23">
        <v>-3.2242427879806344</v>
      </c>
      <c r="R197" s="23">
        <v>40.227046461649266</v>
      </c>
      <c r="S197" s="23">
        <v>58.900307779417048</v>
      </c>
      <c r="T197" s="23">
        <v>125.78366052112925</v>
      </c>
      <c r="W197" s="54" t="s">
        <v>553</v>
      </c>
      <c r="X197" s="62" t="s">
        <v>557</v>
      </c>
      <c r="Y197" s="54" t="s">
        <v>555</v>
      </c>
      <c r="Z197" s="54"/>
      <c r="AA197" s="54" t="s">
        <v>755</v>
      </c>
      <c r="AB197" s="55" t="s">
        <v>201</v>
      </c>
      <c r="AC197" s="55"/>
      <c r="AD197" s="57">
        <v>6.628241</v>
      </c>
      <c r="AE197" s="57">
        <v>4.9799378505009999</v>
      </c>
      <c r="AF197" s="57">
        <v>-0.32233400000000001</v>
      </c>
      <c r="AG197" s="52">
        <f t="shared" si="8"/>
        <v>4.6576038505010002</v>
      </c>
      <c r="AH197" s="52">
        <f t="shared" si="9"/>
        <v>6.2027357693122118</v>
      </c>
      <c r="AI197" s="58">
        <v>12.830976769312212</v>
      </c>
      <c r="AJ197" s="36"/>
      <c r="AK197" s="57">
        <v>6.6864625402944515</v>
      </c>
      <c r="AL197" s="57">
        <v>4.3227074385459998</v>
      </c>
      <c r="AM197" s="57">
        <v>2.1204850317999721E-2</v>
      </c>
      <c r="AN197" s="57">
        <v>-0.32233400000000001</v>
      </c>
      <c r="AO197" s="52">
        <f t="shared" si="10"/>
        <v>4.0215782888640002</v>
      </c>
      <c r="AP197" s="52">
        <f t="shared" si="11"/>
        <v>5.8883815693238812</v>
      </c>
      <c r="AQ197" s="52">
        <v>12.574844109618333</v>
      </c>
    </row>
    <row r="198" spans="3:43" x14ac:dyDescent="0.25">
      <c r="C198" s="21" t="s">
        <v>202</v>
      </c>
      <c r="D198" s="21"/>
      <c r="E198" s="21" t="s">
        <v>401</v>
      </c>
      <c r="F198" s="22">
        <v>286331</v>
      </c>
      <c r="G198" s="23">
        <v>267.36776318316913</v>
      </c>
      <c r="H198" s="23">
        <v>726.68446239266791</v>
      </c>
      <c r="I198" s="23">
        <v>0</v>
      </c>
      <c r="J198" s="23">
        <v>726.68446239266791</v>
      </c>
      <c r="K198" s="23">
        <v>850.85145664127333</v>
      </c>
      <c r="L198" s="23">
        <v>1118.2192198244425</v>
      </c>
      <c r="M198" s="1"/>
      <c r="N198" s="23">
        <v>269.29818665359903</v>
      </c>
      <c r="O198" s="23">
        <v>651.08214432594093</v>
      </c>
      <c r="P198" s="23">
        <v>3.1418700586418837</v>
      </c>
      <c r="Q198" s="23">
        <v>0</v>
      </c>
      <c r="R198" s="23">
        <v>654.2240143845828</v>
      </c>
      <c r="S198" s="23">
        <v>795.82603066374713</v>
      </c>
      <c r="T198" s="23">
        <v>1065.1242173173462</v>
      </c>
      <c r="W198" s="54" t="s">
        <v>617</v>
      </c>
      <c r="X198" s="63" t="s">
        <v>554</v>
      </c>
      <c r="Y198" s="54" t="s">
        <v>572</v>
      </c>
      <c r="Z198" s="54"/>
      <c r="AA198" s="54" t="s">
        <v>756</v>
      </c>
      <c r="AB198" s="55" t="s">
        <v>202</v>
      </c>
      <c r="AC198" s="55"/>
      <c r="AD198" s="57">
        <v>76.555678999999998</v>
      </c>
      <c r="AE198" s="57">
        <v>208.072288801355</v>
      </c>
      <c r="AF198" s="57">
        <v>0</v>
      </c>
      <c r="AG198" s="52">
        <f t="shared" si="8"/>
        <v>208.072288801355</v>
      </c>
      <c r="AH198" s="52">
        <f t="shared" si="9"/>
        <v>243.62514843155242</v>
      </c>
      <c r="AI198" s="58">
        <v>320.18082743155242</v>
      </c>
      <c r="AJ198" s="36"/>
      <c r="AK198" s="57">
        <v>77.108419082711677</v>
      </c>
      <c r="AL198" s="57">
        <v>186.42500146699101</v>
      </c>
      <c r="AM198" s="57">
        <v>0.89961479576098924</v>
      </c>
      <c r="AN198" s="57">
        <v>0</v>
      </c>
      <c r="AO198" s="52">
        <f t="shared" si="10"/>
        <v>187.32461626275199</v>
      </c>
      <c r="AP198" s="52">
        <f t="shared" si="11"/>
        <v>227.86966318598138</v>
      </c>
      <c r="AQ198" s="52">
        <v>304.97808226869307</v>
      </c>
    </row>
    <row r="199" spans="3:43" x14ac:dyDescent="0.25">
      <c r="C199" s="21" t="s">
        <v>203</v>
      </c>
      <c r="D199" s="21" t="s">
        <v>318</v>
      </c>
      <c r="E199" s="21" t="s">
        <v>319</v>
      </c>
      <c r="F199" s="22">
        <v>102438</v>
      </c>
      <c r="G199" s="23">
        <v>51.31015833967863</v>
      </c>
      <c r="H199" s="23">
        <v>45.18552832228275</v>
      </c>
      <c r="I199" s="23">
        <v>-1.3147757668052871</v>
      </c>
      <c r="J199" s="23">
        <v>43.870752555477466</v>
      </c>
      <c r="K199" s="23">
        <v>56.332318387407184</v>
      </c>
      <c r="L199" s="23">
        <v>107.64247672708582</v>
      </c>
      <c r="M199" s="1"/>
      <c r="N199" s="23">
        <v>51.530065474570236</v>
      </c>
      <c r="O199" s="23">
        <v>39.053685588853746</v>
      </c>
      <c r="P199" s="23">
        <v>0.19536272738632462</v>
      </c>
      <c r="Q199" s="23">
        <v>-1.3147757668052871</v>
      </c>
      <c r="R199" s="23">
        <v>37.93427254943478</v>
      </c>
      <c r="S199" s="23">
        <v>55.202920331069926</v>
      </c>
      <c r="T199" s="23">
        <v>106.73298580564015</v>
      </c>
      <c r="W199" s="54" t="s">
        <v>553</v>
      </c>
      <c r="X199" s="62" t="s">
        <v>557</v>
      </c>
      <c r="Y199" s="54" t="s">
        <v>555</v>
      </c>
      <c r="Z199" s="54"/>
      <c r="AA199" s="54" t="s">
        <v>757</v>
      </c>
      <c r="AB199" s="55" t="s">
        <v>203</v>
      </c>
      <c r="AC199" s="55"/>
      <c r="AD199" s="57">
        <v>5.2561099999999996</v>
      </c>
      <c r="AE199" s="57">
        <v>4.6287151502780004</v>
      </c>
      <c r="AF199" s="57">
        <v>-0.134683</v>
      </c>
      <c r="AG199" s="52">
        <f t="shared" si="8"/>
        <v>4.4940321502780005</v>
      </c>
      <c r="AH199" s="52">
        <f t="shared" si="9"/>
        <v>5.7705700309692176</v>
      </c>
      <c r="AI199" s="58">
        <v>11.026680030969217</v>
      </c>
      <c r="AJ199" s="36"/>
      <c r="AK199" s="57">
        <v>5.2786368470840257</v>
      </c>
      <c r="AL199" s="57">
        <v>4.0005814443509999</v>
      </c>
      <c r="AM199" s="57">
        <v>2.0012567068000323E-2</v>
      </c>
      <c r="AN199" s="57">
        <v>-0.134683</v>
      </c>
      <c r="AO199" s="52">
        <f t="shared" si="10"/>
        <v>3.8859110114190001</v>
      </c>
      <c r="AP199" s="52">
        <f t="shared" si="11"/>
        <v>5.6548767528741406</v>
      </c>
      <c r="AQ199" s="52">
        <v>10.933513599958166</v>
      </c>
    </row>
    <row r="200" spans="3:43" x14ac:dyDescent="0.25">
      <c r="C200" s="21" t="s">
        <v>204</v>
      </c>
      <c r="D200" s="21" t="s">
        <v>205</v>
      </c>
      <c r="E200" s="21"/>
      <c r="F200" s="22">
        <v>93889</v>
      </c>
      <c r="G200" s="23">
        <v>56.423883522031339</v>
      </c>
      <c r="H200" s="23">
        <v>88.833720397245685</v>
      </c>
      <c r="I200" s="23">
        <v>0</v>
      </c>
      <c r="J200" s="23">
        <v>88.833720397245685</v>
      </c>
      <c r="K200" s="23">
        <v>111.2656061479037</v>
      </c>
      <c r="L200" s="23">
        <v>167.68948966993503</v>
      </c>
      <c r="M200" s="1"/>
      <c r="N200" s="23">
        <v>57.424832290512484</v>
      </c>
      <c r="O200" s="23">
        <v>76.629060837723273</v>
      </c>
      <c r="P200" s="23">
        <v>0.38407867618144709</v>
      </c>
      <c r="Q200" s="23">
        <v>0</v>
      </c>
      <c r="R200" s="23">
        <v>77.013139513904719</v>
      </c>
      <c r="S200" s="23">
        <v>105.56663069352996</v>
      </c>
      <c r="T200" s="23">
        <v>162.99146298404244</v>
      </c>
      <c r="W200" s="54" t="s">
        <v>553</v>
      </c>
      <c r="X200" s="62" t="s">
        <v>554</v>
      </c>
      <c r="Y200" s="54" t="s">
        <v>558</v>
      </c>
      <c r="Z200" s="54"/>
      <c r="AA200" s="54" t="s">
        <v>758</v>
      </c>
      <c r="AB200" s="55" t="s">
        <v>204</v>
      </c>
      <c r="AC200" s="55"/>
      <c r="AD200" s="57">
        <v>5.2975820000000002</v>
      </c>
      <c r="AE200" s="57">
        <v>8.3405091743770008</v>
      </c>
      <c r="AF200" s="57">
        <v>0</v>
      </c>
      <c r="AG200" s="52">
        <f t="shared" si="8"/>
        <v>8.3405091743770008</v>
      </c>
      <c r="AH200" s="52">
        <f t="shared" si="9"/>
        <v>10.44661649562053</v>
      </c>
      <c r="AI200" s="58">
        <v>15.74419849562053</v>
      </c>
      <c r="AJ200" s="36"/>
      <c r="AK200" s="57">
        <v>5.3915600789239262</v>
      </c>
      <c r="AL200" s="57">
        <v>7.1946258929930007</v>
      </c>
      <c r="AM200" s="57">
        <v>3.6060762827999887E-2</v>
      </c>
      <c r="AN200" s="57">
        <v>0</v>
      </c>
      <c r="AO200" s="52">
        <f t="shared" si="10"/>
        <v>7.2306866558210006</v>
      </c>
      <c r="AP200" s="52">
        <f t="shared" si="11"/>
        <v>9.911545389184834</v>
      </c>
      <c r="AQ200" s="52">
        <v>15.303105468108761</v>
      </c>
    </row>
    <row r="201" spans="3:43" x14ac:dyDescent="0.25">
      <c r="C201" s="21" t="s">
        <v>205</v>
      </c>
      <c r="D201" s="21"/>
      <c r="E201" s="21"/>
      <c r="F201" s="22">
        <v>731723</v>
      </c>
      <c r="G201" s="23">
        <v>305.89297726052069</v>
      </c>
      <c r="H201" s="23">
        <v>337.61491444467646</v>
      </c>
      <c r="I201" s="23">
        <v>0</v>
      </c>
      <c r="J201" s="23">
        <v>337.61491444467646</v>
      </c>
      <c r="K201" s="23">
        <v>401.43435349939938</v>
      </c>
      <c r="L201" s="23">
        <v>707.32733075992007</v>
      </c>
      <c r="M201" s="1"/>
      <c r="N201" s="23">
        <v>308.35220820006987</v>
      </c>
      <c r="O201" s="23">
        <v>305.87542993464876</v>
      </c>
      <c r="P201" s="23">
        <v>1.4401917186763478</v>
      </c>
      <c r="Q201" s="23">
        <v>0</v>
      </c>
      <c r="R201" s="23">
        <v>307.31562165332514</v>
      </c>
      <c r="S201" s="23">
        <v>381.00745790977004</v>
      </c>
      <c r="T201" s="23">
        <v>689.35966610983996</v>
      </c>
      <c r="W201" s="54" t="s">
        <v>608</v>
      </c>
      <c r="X201" s="63" t="s">
        <v>557</v>
      </c>
      <c r="Y201" s="54" t="s">
        <v>558</v>
      </c>
      <c r="Z201" s="54"/>
      <c r="AA201" s="54" t="s">
        <v>759</v>
      </c>
      <c r="AB201" s="55" t="s">
        <v>205</v>
      </c>
      <c r="AC201" s="55"/>
      <c r="AD201" s="57">
        <v>223.82892699999999</v>
      </c>
      <c r="AE201" s="57">
        <v>247.04059804220199</v>
      </c>
      <c r="AF201" s="57">
        <v>0</v>
      </c>
      <c r="AG201" s="52">
        <f t="shared" si="8"/>
        <v>247.04059804220199</v>
      </c>
      <c r="AH201" s="52">
        <f t="shared" si="9"/>
        <v>293.73874944564102</v>
      </c>
      <c r="AI201" s="58">
        <v>517.56767644564104</v>
      </c>
      <c r="AJ201" s="36"/>
      <c r="AK201" s="57">
        <v>225.62840284077973</v>
      </c>
      <c r="AL201" s="57">
        <v>223.816087218071</v>
      </c>
      <c r="AM201" s="57">
        <v>1.0538214049650132</v>
      </c>
      <c r="AN201" s="57">
        <v>0</v>
      </c>
      <c r="AO201" s="52">
        <f t="shared" si="10"/>
        <v>224.86990862303603</v>
      </c>
      <c r="AP201" s="52">
        <f t="shared" si="11"/>
        <v>278.79192012411067</v>
      </c>
      <c r="AQ201" s="52">
        <v>504.42032296489043</v>
      </c>
    </row>
    <row r="202" spans="3:43" x14ac:dyDescent="0.25">
      <c r="C202" s="21" t="s">
        <v>206</v>
      </c>
      <c r="D202" s="21"/>
      <c r="E202" s="21" t="s">
        <v>215</v>
      </c>
      <c r="F202" s="22">
        <v>464551</v>
      </c>
      <c r="G202" s="23">
        <v>254.36685746021428</v>
      </c>
      <c r="H202" s="23">
        <v>831.78336544941033</v>
      </c>
      <c r="I202" s="23">
        <v>0</v>
      </c>
      <c r="J202" s="23">
        <v>831.78336544941033</v>
      </c>
      <c r="K202" s="23">
        <v>975.53360019556078</v>
      </c>
      <c r="L202" s="23">
        <v>1229.900457655775</v>
      </c>
      <c r="M202" s="1"/>
      <c r="N202" s="23">
        <v>254.71630894136797</v>
      </c>
      <c r="O202" s="23">
        <v>746.01551998442153</v>
      </c>
      <c r="P202" s="23">
        <v>3.5962723663839293</v>
      </c>
      <c r="Q202" s="23">
        <v>0</v>
      </c>
      <c r="R202" s="23">
        <v>749.61179235080544</v>
      </c>
      <c r="S202" s="23">
        <v>908.102962226317</v>
      </c>
      <c r="T202" s="23">
        <v>1162.8192711676852</v>
      </c>
      <c r="W202" s="54" t="s">
        <v>575</v>
      </c>
      <c r="X202" s="63" t="s">
        <v>554</v>
      </c>
      <c r="Y202" s="54" t="s">
        <v>572</v>
      </c>
      <c r="Z202" s="54"/>
      <c r="AA202" s="54" t="s">
        <v>760</v>
      </c>
      <c r="AB202" s="55" t="s">
        <v>206</v>
      </c>
      <c r="AC202" s="55"/>
      <c r="AD202" s="57">
        <v>118.16637799999999</v>
      </c>
      <c r="AE202" s="57">
        <v>386.40579420288901</v>
      </c>
      <c r="AF202" s="57">
        <v>0</v>
      </c>
      <c r="AG202" s="52">
        <f t="shared" si="8"/>
        <v>386.40579420288901</v>
      </c>
      <c r="AH202" s="52">
        <f t="shared" si="9"/>
        <v>453.18510950444795</v>
      </c>
      <c r="AI202" s="58">
        <v>571.35148750444796</v>
      </c>
      <c r="AJ202" s="36"/>
      <c r="AK202" s="57">
        <v>118.32871603502144</v>
      </c>
      <c r="AL202" s="57">
        <v>346.562255824283</v>
      </c>
      <c r="AM202" s="57">
        <v>1.6706519240760207</v>
      </c>
      <c r="AN202" s="57">
        <v>0</v>
      </c>
      <c r="AO202" s="52">
        <f t="shared" si="10"/>
        <v>348.23290774835903</v>
      </c>
      <c r="AP202" s="52">
        <f t="shared" si="11"/>
        <v>421.86013920519781</v>
      </c>
      <c r="AQ202" s="52">
        <v>540.18885524021925</v>
      </c>
    </row>
    <row r="203" spans="3:43" x14ac:dyDescent="0.25">
      <c r="C203" s="21" t="s">
        <v>207</v>
      </c>
      <c r="D203" s="21"/>
      <c r="E203" s="21" t="s">
        <v>37</v>
      </c>
      <c r="F203" s="22">
        <v>210279</v>
      </c>
      <c r="G203" s="23">
        <v>256.5516004926788</v>
      </c>
      <c r="H203" s="23">
        <v>506.797347597373</v>
      </c>
      <c r="I203" s="23">
        <v>0</v>
      </c>
      <c r="J203" s="23">
        <v>506.797347597373</v>
      </c>
      <c r="K203" s="23">
        <v>599.13623413780363</v>
      </c>
      <c r="L203" s="23">
        <v>855.68783463048248</v>
      </c>
      <c r="M203" s="1"/>
      <c r="N203" s="23">
        <v>258.32258155437381</v>
      </c>
      <c r="O203" s="23">
        <v>454.30343821798658</v>
      </c>
      <c r="P203" s="23">
        <v>2.1911730532578484</v>
      </c>
      <c r="Q203" s="23">
        <v>0</v>
      </c>
      <c r="R203" s="23">
        <v>456.49461127124442</v>
      </c>
      <c r="S203" s="23">
        <v>562.18755539221593</v>
      </c>
      <c r="T203" s="23">
        <v>820.5101369465898</v>
      </c>
      <c r="W203" s="54" t="s">
        <v>581</v>
      </c>
      <c r="X203" s="63" t="s">
        <v>554</v>
      </c>
      <c r="Y203" s="54" t="s">
        <v>572</v>
      </c>
      <c r="Z203" s="54"/>
      <c r="AA203" s="54" t="s">
        <v>761</v>
      </c>
      <c r="AB203" s="55" t="s">
        <v>207</v>
      </c>
      <c r="AC203" s="55"/>
      <c r="AD203" s="57">
        <v>53.947414000000002</v>
      </c>
      <c r="AE203" s="57">
        <v>106.56883945542801</v>
      </c>
      <c r="AF203" s="57">
        <v>0</v>
      </c>
      <c r="AG203" s="52">
        <f t="shared" si="8"/>
        <v>106.56883945542801</v>
      </c>
      <c r="AH203" s="52">
        <f t="shared" si="9"/>
        <v>125.98576817826321</v>
      </c>
      <c r="AI203" s="58">
        <v>179.93318217826322</v>
      </c>
      <c r="AJ203" s="36"/>
      <c r="AK203" s="57">
        <v>54.319814126672171</v>
      </c>
      <c r="AL203" s="57">
        <v>95.530472685039996</v>
      </c>
      <c r="AM203" s="57">
        <v>0.46075767846600713</v>
      </c>
      <c r="AN203" s="57">
        <v>0</v>
      </c>
      <c r="AO203" s="52">
        <f t="shared" si="10"/>
        <v>95.991230363506006</v>
      </c>
      <c r="AP203" s="52">
        <f t="shared" si="11"/>
        <v>118.21623696031979</v>
      </c>
      <c r="AQ203" s="52">
        <v>172.53605108699196</v>
      </c>
    </row>
    <row r="204" spans="3:43" x14ac:dyDescent="0.25">
      <c r="C204" s="21" t="s">
        <v>208</v>
      </c>
      <c r="D204" s="21" t="s">
        <v>185</v>
      </c>
      <c r="E204" s="21" t="s">
        <v>186</v>
      </c>
      <c r="F204" s="22">
        <v>159986</v>
      </c>
      <c r="G204" s="23">
        <v>78.125542234945556</v>
      </c>
      <c r="H204" s="23">
        <v>44.555693137799558</v>
      </c>
      <c r="I204" s="23">
        <v>-0.6915855137324517</v>
      </c>
      <c r="J204" s="23">
        <v>43.86410762406711</v>
      </c>
      <c r="K204" s="23">
        <v>68.242762081933563</v>
      </c>
      <c r="L204" s="23">
        <v>146.36830431687912</v>
      </c>
      <c r="M204" s="1"/>
      <c r="N204" s="23">
        <v>78.958771133580498</v>
      </c>
      <c r="O204" s="23">
        <v>38.613343289481577</v>
      </c>
      <c r="P204" s="23">
        <v>0.19263959180803825</v>
      </c>
      <c r="Q204" s="23">
        <v>-0.6915855137324517</v>
      </c>
      <c r="R204" s="23">
        <v>38.114397367557167</v>
      </c>
      <c r="S204" s="23">
        <v>67.910045330305579</v>
      </c>
      <c r="T204" s="23">
        <v>146.86881646388608</v>
      </c>
      <c r="W204" s="54" t="s">
        <v>553</v>
      </c>
      <c r="X204" s="62" t="s">
        <v>560</v>
      </c>
      <c r="Y204" s="54" t="s">
        <v>555</v>
      </c>
      <c r="Z204" s="54"/>
      <c r="AA204" s="54" t="s">
        <v>762</v>
      </c>
      <c r="AB204" s="55" t="s">
        <v>208</v>
      </c>
      <c r="AC204" s="55"/>
      <c r="AD204" s="57">
        <v>12.498993</v>
      </c>
      <c r="AE204" s="57">
        <v>7.1282871223440001</v>
      </c>
      <c r="AF204" s="57">
        <v>-0.11064400000000001</v>
      </c>
      <c r="AG204" s="52">
        <f t="shared" si="8"/>
        <v>7.0176431223440003</v>
      </c>
      <c r="AH204" s="52">
        <f t="shared" si="9"/>
        <v>10.917886534440223</v>
      </c>
      <c r="AI204" s="58">
        <v>23.416879534440223</v>
      </c>
      <c r="AJ204" s="36"/>
      <c r="AK204" s="57">
        <v>12.632297958577011</v>
      </c>
      <c r="AL204" s="57">
        <v>6.1775943395109998</v>
      </c>
      <c r="AM204" s="57">
        <v>3.0819637735000811E-2</v>
      </c>
      <c r="AN204" s="57">
        <v>-0.11064400000000001</v>
      </c>
      <c r="AO204" s="52">
        <f t="shared" si="10"/>
        <v>6.097769977246001</v>
      </c>
      <c r="AP204" s="52">
        <f t="shared" si="11"/>
        <v>10.864656512214269</v>
      </c>
      <c r="AQ204" s="52">
        <v>23.49695447079128</v>
      </c>
    </row>
    <row r="205" spans="3:43" x14ac:dyDescent="0.25">
      <c r="C205" s="21" t="s">
        <v>209</v>
      </c>
      <c r="D205" s="21" t="s">
        <v>135</v>
      </c>
      <c r="E205" s="21" t="s">
        <v>136</v>
      </c>
      <c r="F205" s="22">
        <v>62696</v>
      </c>
      <c r="G205" s="23">
        <v>62.674285440857474</v>
      </c>
      <c r="H205" s="23">
        <v>53.496982802060735</v>
      </c>
      <c r="I205" s="23">
        <v>-1.7123420951894857</v>
      </c>
      <c r="J205" s="23">
        <v>51.784640706871251</v>
      </c>
      <c r="K205" s="23">
        <v>64.526999196387976</v>
      </c>
      <c r="L205" s="23">
        <v>127.20128463724546</v>
      </c>
      <c r="M205" s="1"/>
      <c r="N205" s="23">
        <v>62.850294279427061</v>
      </c>
      <c r="O205" s="23">
        <v>46.297886561407424</v>
      </c>
      <c r="P205" s="23">
        <v>0.23109436681766343</v>
      </c>
      <c r="Q205" s="23">
        <v>-1.7123420951894857</v>
      </c>
      <c r="R205" s="23">
        <v>44.816638833035604</v>
      </c>
      <c r="S205" s="23">
        <v>60.456094992426372</v>
      </c>
      <c r="T205" s="23">
        <v>123.30638927185345</v>
      </c>
      <c r="W205" s="54" t="s">
        <v>553</v>
      </c>
      <c r="X205" s="62" t="s">
        <v>557</v>
      </c>
      <c r="Y205" s="54" t="s">
        <v>555</v>
      </c>
      <c r="Z205" s="54"/>
      <c r="AA205" s="54" t="s">
        <v>763</v>
      </c>
      <c r="AB205" s="55" t="s">
        <v>209</v>
      </c>
      <c r="AC205" s="55"/>
      <c r="AD205" s="57">
        <v>3.929427</v>
      </c>
      <c r="AE205" s="57">
        <v>3.3540468337579998</v>
      </c>
      <c r="AF205" s="57">
        <v>-0.10735699999999999</v>
      </c>
      <c r="AG205" s="52">
        <f t="shared" si="8"/>
        <v>3.2466898337579999</v>
      </c>
      <c r="AH205" s="52">
        <f t="shared" si="9"/>
        <v>4.0455847416167412</v>
      </c>
      <c r="AI205" s="58">
        <v>7.9750117416167416</v>
      </c>
      <c r="AJ205" s="36"/>
      <c r="AK205" s="57">
        <v>3.9404620501429592</v>
      </c>
      <c r="AL205" s="57">
        <v>2.902692295854</v>
      </c>
      <c r="AM205" s="57">
        <v>1.4488692422000226E-2</v>
      </c>
      <c r="AN205" s="57">
        <v>-0.10735699999999999</v>
      </c>
      <c r="AO205" s="52">
        <f t="shared" si="10"/>
        <v>2.8098239882760003</v>
      </c>
      <c r="AP205" s="52">
        <f t="shared" si="11"/>
        <v>3.7903553316451637</v>
      </c>
      <c r="AQ205" s="52">
        <v>7.7308173817881229</v>
      </c>
    </row>
    <row r="206" spans="3:43" x14ac:dyDescent="0.25">
      <c r="C206" s="21" t="s">
        <v>210</v>
      </c>
      <c r="D206" s="21" t="s">
        <v>391</v>
      </c>
      <c r="E206" s="21" t="s">
        <v>169</v>
      </c>
      <c r="F206" s="22">
        <v>75509</v>
      </c>
      <c r="G206" s="23">
        <v>54.054165728588643</v>
      </c>
      <c r="H206" s="23">
        <v>53.245355644731092</v>
      </c>
      <c r="I206" s="23">
        <v>-2.14588989391993</v>
      </c>
      <c r="J206" s="23">
        <v>51.099465750811156</v>
      </c>
      <c r="K206" s="23">
        <v>71.173692012319464</v>
      </c>
      <c r="L206" s="23">
        <v>125.22785774090811</v>
      </c>
      <c r="M206" s="1"/>
      <c r="N206" s="23">
        <v>54.438255437468399</v>
      </c>
      <c r="O206" s="23">
        <v>46.156957881431353</v>
      </c>
      <c r="P206" s="23">
        <v>0.2289283724456673</v>
      </c>
      <c r="Q206" s="23">
        <v>-2.14588989391993</v>
      </c>
      <c r="R206" s="23">
        <v>44.23999635995709</v>
      </c>
      <c r="S206" s="23">
        <v>68.940118956444081</v>
      </c>
      <c r="T206" s="23">
        <v>123.37837439391249</v>
      </c>
      <c r="W206" s="54" t="s">
        <v>553</v>
      </c>
      <c r="X206" s="62" t="s">
        <v>557</v>
      </c>
      <c r="Y206" s="54" t="s">
        <v>555</v>
      </c>
      <c r="Z206" s="54"/>
      <c r="AA206" s="54" t="s">
        <v>764</v>
      </c>
      <c r="AB206" s="55" t="s">
        <v>210</v>
      </c>
      <c r="AC206" s="55"/>
      <c r="AD206" s="57">
        <v>4.0815760000000001</v>
      </c>
      <c r="AE206" s="57">
        <v>4.0205035593779996</v>
      </c>
      <c r="AF206" s="57">
        <v>-0.16203400000000001</v>
      </c>
      <c r="AG206" s="52">
        <f t="shared" ref="AG206:AG269" si="12">AE206+AF206</f>
        <v>3.8584695593779994</v>
      </c>
      <c r="AH206" s="52">
        <f t="shared" ref="AH206:AH269" si="13">AI206-AD206</f>
        <v>5.3742543101582303</v>
      </c>
      <c r="AI206" s="58">
        <v>9.4558303101582304</v>
      </c>
      <c r="AJ206" s="36"/>
      <c r="AK206" s="57">
        <v>4.1105782298278015</v>
      </c>
      <c r="AL206" s="57">
        <v>3.4852657326690002</v>
      </c>
      <c r="AM206" s="57">
        <v>1.7286152474999893E-2</v>
      </c>
      <c r="AN206" s="57">
        <v>-0.16203400000000001</v>
      </c>
      <c r="AO206" s="52">
        <f t="shared" ref="AO206:AO269" si="14">SUM(AL206:AN206)</f>
        <v>3.3405178851440001</v>
      </c>
      <c r="AP206" s="52">
        <f t="shared" ref="AP206:AP269" si="15">AQ206-AK206</f>
        <v>5.2055994422821357</v>
      </c>
      <c r="AQ206" s="52">
        <v>9.3161776721099372</v>
      </c>
    </row>
    <row r="207" spans="3:43" x14ac:dyDescent="0.25">
      <c r="C207" s="21" t="s">
        <v>211</v>
      </c>
      <c r="D207" s="21"/>
      <c r="E207" s="21" t="s">
        <v>150</v>
      </c>
      <c r="F207" s="22">
        <v>510993</v>
      </c>
      <c r="G207" s="23">
        <v>213.12193317716682</v>
      </c>
      <c r="H207" s="23">
        <v>765.00429546080875</v>
      </c>
      <c r="I207" s="23">
        <v>0</v>
      </c>
      <c r="J207" s="23">
        <v>765.00429546080875</v>
      </c>
      <c r="K207" s="23">
        <v>895.3071275375886</v>
      </c>
      <c r="L207" s="23">
        <v>1108.4290607147555</v>
      </c>
      <c r="M207" s="1"/>
      <c r="N207" s="23">
        <v>213.76755059371322</v>
      </c>
      <c r="O207" s="23">
        <v>685.85922633890482</v>
      </c>
      <c r="P207" s="23">
        <v>3.3075484822238752</v>
      </c>
      <c r="Q207" s="23">
        <v>0</v>
      </c>
      <c r="R207" s="23">
        <v>689.16677482112868</v>
      </c>
      <c r="S207" s="23">
        <v>839.5695492517408</v>
      </c>
      <c r="T207" s="23">
        <v>1053.3370998454538</v>
      </c>
      <c r="W207" s="54" t="s">
        <v>575</v>
      </c>
      <c r="X207" s="63" t="s">
        <v>554</v>
      </c>
      <c r="Y207" s="54" t="s">
        <v>572</v>
      </c>
      <c r="Z207" s="54"/>
      <c r="AA207" s="54" t="s">
        <v>765</v>
      </c>
      <c r="AB207" s="55" t="s">
        <v>211</v>
      </c>
      <c r="AC207" s="55"/>
      <c r="AD207" s="57">
        <v>108.90381600000001</v>
      </c>
      <c r="AE207" s="57">
        <v>390.91183995040501</v>
      </c>
      <c r="AF207" s="57">
        <v>0</v>
      </c>
      <c r="AG207" s="52">
        <f t="shared" si="12"/>
        <v>390.91183995040501</v>
      </c>
      <c r="AH207" s="52">
        <f t="shared" si="13"/>
        <v>457.49567502181503</v>
      </c>
      <c r="AI207" s="58">
        <v>566.39949102181504</v>
      </c>
      <c r="AJ207" s="36"/>
      <c r="AK207" s="57">
        <v>109.2337219805333</v>
      </c>
      <c r="AL207" s="57">
        <v>350.46926364459597</v>
      </c>
      <c r="AM207" s="57">
        <v>1.6901341215770245</v>
      </c>
      <c r="AN207" s="57">
        <v>0</v>
      </c>
      <c r="AO207" s="52">
        <f t="shared" si="14"/>
        <v>352.15939776617302</v>
      </c>
      <c r="AP207" s="52">
        <f t="shared" si="15"/>
        <v>429.01416268079475</v>
      </c>
      <c r="AQ207" s="52">
        <v>538.24788466132804</v>
      </c>
    </row>
    <row r="208" spans="3:43" x14ac:dyDescent="0.25">
      <c r="C208" s="21" t="s">
        <v>212</v>
      </c>
      <c r="D208" s="21" t="s">
        <v>247</v>
      </c>
      <c r="E208" s="21" t="s">
        <v>248</v>
      </c>
      <c r="F208" s="22">
        <v>105539</v>
      </c>
      <c r="G208" s="23">
        <v>46.424174949544721</v>
      </c>
      <c r="H208" s="23">
        <v>77.880763331431979</v>
      </c>
      <c r="I208" s="23">
        <v>-0.12601976520527955</v>
      </c>
      <c r="J208" s="23">
        <v>77.754743566226708</v>
      </c>
      <c r="K208" s="23">
        <v>91.922828787446136</v>
      </c>
      <c r="L208" s="23">
        <v>138.34700373699087</v>
      </c>
      <c r="M208" s="1"/>
      <c r="N208" s="23">
        <v>46.512460139052173</v>
      </c>
      <c r="O208" s="23">
        <v>67.277676912477844</v>
      </c>
      <c r="P208" s="23">
        <v>0.33432135686334574</v>
      </c>
      <c r="Q208" s="23">
        <v>-0.12601976520527955</v>
      </c>
      <c r="R208" s="23">
        <v>67.485978504135915</v>
      </c>
      <c r="S208" s="23">
        <v>84.458680935814812</v>
      </c>
      <c r="T208" s="23">
        <v>130.97114107486698</v>
      </c>
      <c r="W208" s="54" t="s">
        <v>553</v>
      </c>
      <c r="X208" s="62" t="s">
        <v>554</v>
      </c>
      <c r="Y208" s="54" t="s">
        <v>555</v>
      </c>
      <c r="Z208" s="54"/>
      <c r="AA208" s="54" t="s">
        <v>766</v>
      </c>
      <c r="AB208" s="55" t="s">
        <v>212</v>
      </c>
      <c r="AC208" s="55"/>
      <c r="AD208" s="57">
        <v>4.8995610000000003</v>
      </c>
      <c r="AE208" s="57">
        <v>8.219457881236</v>
      </c>
      <c r="AF208" s="57">
        <v>-1.3299999999999999E-2</v>
      </c>
      <c r="AG208" s="52">
        <f t="shared" si="12"/>
        <v>8.2061578812360008</v>
      </c>
      <c r="AH208" s="52">
        <f t="shared" si="13"/>
        <v>9.7014434273982779</v>
      </c>
      <c r="AI208" s="58">
        <v>14.601004427398278</v>
      </c>
      <c r="AJ208" s="36"/>
      <c r="AK208" s="57">
        <v>4.9088785306154268</v>
      </c>
      <c r="AL208" s="57">
        <v>7.1004187436659993</v>
      </c>
      <c r="AM208" s="57">
        <v>3.5283941682000643E-2</v>
      </c>
      <c r="AN208" s="57">
        <v>-1.3299999999999999E-2</v>
      </c>
      <c r="AO208" s="52">
        <f t="shared" si="14"/>
        <v>7.1224026853479998</v>
      </c>
      <c r="AP208" s="52">
        <f t="shared" si="15"/>
        <v>8.9136847272849593</v>
      </c>
      <c r="AQ208" s="52">
        <v>13.822563257900386</v>
      </c>
    </row>
    <row r="209" spans="3:43" x14ac:dyDescent="0.25">
      <c r="C209" s="21" t="s">
        <v>402</v>
      </c>
      <c r="D209" s="21"/>
      <c r="E209" s="21" t="s">
        <v>186</v>
      </c>
      <c r="F209" s="22">
        <v>269734</v>
      </c>
      <c r="G209" s="23">
        <v>324.63406911994781</v>
      </c>
      <c r="H209" s="23">
        <v>390.86750736341725</v>
      </c>
      <c r="I209" s="23">
        <v>-0.19423951003581308</v>
      </c>
      <c r="J209" s="23">
        <v>390.67326785338145</v>
      </c>
      <c r="K209" s="23">
        <v>479.10117266515289</v>
      </c>
      <c r="L209" s="23">
        <v>803.73524178510081</v>
      </c>
      <c r="M209" s="1"/>
      <c r="N209" s="23">
        <v>326.49851247004005</v>
      </c>
      <c r="O209" s="23">
        <v>353.37885221491177</v>
      </c>
      <c r="P209" s="23">
        <v>1.6899424466029525</v>
      </c>
      <c r="Q209" s="23">
        <v>-0.19423951003581308</v>
      </c>
      <c r="R209" s="23">
        <v>354.87455515147889</v>
      </c>
      <c r="S209" s="23">
        <v>460.37314208117118</v>
      </c>
      <c r="T209" s="23">
        <v>786.87165455121124</v>
      </c>
      <c r="W209" s="54" t="s">
        <v>581</v>
      </c>
      <c r="X209" s="63" t="s">
        <v>554</v>
      </c>
      <c r="Y209" s="54" t="s">
        <v>572</v>
      </c>
      <c r="Z209" s="54"/>
      <c r="AA209" s="54" t="s">
        <v>767</v>
      </c>
      <c r="AB209" s="55" t="s">
        <v>402</v>
      </c>
      <c r="AC209" s="55"/>
      <c r="AD209" s="57">
        <v>87.564846000000003</v>
      </c>
      <c r="AE209" s="57">
        <v>105.43025623116399</v>
      </c>
      <c r="AF209" s="57">
        <v>-5.2393000000000002E-2</v>
      </c>
      <c r="AG209" s="52">
        <f t="shared" si="12"/>
        <v>105.377863231164</v>
      </c>
      <c r="AH209" s="52">
        <f t="shared" si="13"/>
        <v>129.22987570766236</v>
      </c>
      <c r="AI209" s="58">
        <v>216.79472170766238</v>
      </c>
      <c r="AJ209" s="36"/>
      <c r="AK209" s="57">
        <v>88.067749762593792</v>
      </c>
      <c r="AL209" s="57">
        <v>95.318291323337007</v>
      </c>
      <c r="AM209" s="57">
        <v>0.4558349358920008</v>
      </c>
      <c r="AN209" s="57">
        <v>-5.2393000000000002E-2</v>
      </c>
      <c r="AO209" s="52">
        <f t="shared" si="14"/>
        <v>95.721733259229012</v>
      </c>
      <c r="AP209" s="52">
        <f t="shared" si="15"/>
        <v>124.17828910612263</v>
      </c>
      <c r="AQ209" s="52">
        <v>212.24603886871643</v>
      </c>
    </row>
    <row r="210" spans="3:43" x14ac:dyDescent="0.25">
      <c r="C210" s="21" t="s">
        <v>213</v>
      </c>
      <c r="D210" s="21" t="s">
        <v>199</v>
      </c>
      <c r="E210" s="21" t="s">
        <v>200</v>
      </c>
      <c r="F210" s="22">
        <v>51039</v>
      </c>
      <c r="G210" s="23">
        <v>60.930935167225059</v>
      </c>
      <c r="H210" s="23">
        <v>57.895789224103147</v>
      </c>
      <c r="I210" s="23">
        <v>-0.71161268833637015</v>
      </c>
      <c r="J210" s="23">
        <v>57.184176535766774</v>
      </c>
      <c r="K210" s="23">
        <v>75.048089905416347</v>
      </c>
      <c r="L210" s="23">
        <v>135.97902507264141</v>
      </c>
      <c r="M210" s="1"/>
      <c r="N210" s="23">
        <v>61.687518516056556</v>
      </c>
      <c r="O210" s="23">
        <v>50.315983393189519</v>
      </c>
      <c r="P210" s="23">
        <v>0.24592795399596604</v>
      </c>
      <c r="Q210" s="23">
        <v>-0.71161268833637015</v>
      </c>
      <c r="R210" s="23">
        <v>49.85029865884912</v>
      </c>
      <c r="S210" s="23">
        <v>72.696229071721902</v>
      </c>
      <c r="T210" s="23">
        <v>134.38374758777846</v>
      </c>
      <c r="W210" s="54" t="s">
        <v>553</v>
      </c>
      <c r="X210" s="62" t="s">
        <v>557</v>
      </c>
      <c r="Y210" s="54" t="s">
        <v>555</v>
      </c>
      <c r="Z210" s="54"/>
      <c r="AA210" s="54" t="s">
        <v>768</v>
      </c>
      <c r="AB210" s="55" t="s">
        <v>213</v>
      </c>
      <c r="AC210" s="55"/>
      <c r="AD210" s="57">
        <v>3.1098539999999999</v>
      </c>
      <c r="AE210" s="57">
        <v>2.9549431862090003</v>
      </c>
      <c r="AF210" s="57">
        <v>-3.6319999999999998E-2</v>
      </c>
      <c r="AG210" s="52">
        <f t="shared" si="12"/>
        <v>2.9186231862090004</v>
      </c>
      <c r="AH210" s="52">
        <f t="shared" si="13"/>
        <v>3.8303794606825448</v>
      </c>
      <c r="AI210" s="58">
        <v>6.9402334606825447</v>
      </c>
      <c r="AJ210" s="36"/>
      <c r="AK210" s="57">
        <v>3.1484692575410107</v>
      </c>
      <c r="AL210" s="57">
        <v>2.5680774764050001</v>
      </c>
      <c r="AM210" s="57">
        <v>1.2551916844000109E-2</v>
      </c>
      <c r="AN210" s="57">
        <v>-3.6319999999999998E-2</v>
      </c>
      <c r="AO210" s="52">
        <f t="shared" si="14"/>
        <v>2.5443093932490002</v>
      </c>
      <c r="AP210" s="52">
        <f t="shared" si="15"/>
        <v>3.7103428355916139</v>
      </c>
      <c r="AQ210" s="52">
        <v>6.8588120931326246</v>
      </c>
    </row>
    <row r="211" spans="3:43" x14ac:dyDescent="0.25">
      <c r="C211" s="21" t="s">
        <v>214</v>
      </c>
      <c r="D211" s="21" t="s">
        <v>293</v>
      </c>
      <c r="E211" s="21" t="s">
        <v>107</v>
      </c>
      <c r="F211" s="22">
        <v>110499</v>
      </c>
      <c r="G211" s="23">
        <v>48.866288382700297</v>
      </c>
      <c r="H211" s="23">
        <v>58.275264820785708</v>
      </c>
      <c r="I211" s="23">
        <v>-2.1931510692404452</v>
      </c>
      <c r="J211" s="23">
        <v>56.082113751545265</v>
      </c>
      <c r="K211" s="23">
        <v>76.951337765989194</v>
      </c>
      <c r="L211" s="23">
        <v>125.8176261486895</v>
      </c>
      <c r="M211" s="1"/>
      <c r="N211" s="23">
        <v>49.058797904709316</v>
      </c>
      <c r="O211" s="23">
        <v>50.589783223857239</v>
      </c>
      <c r="P211" s="23">
        <v>0.24867577518348635</v>
      </c>
      <c r="Q211" s="23">
        <v>-2.1931510692404452</v>
      </c>
      <c r="R211" s="23">
        <v>48.645307929800275</v>
      </c>
      <c r="S211" s="23">
        <v>73.815320688925098</v>
      </c>
      <c r="T211" s="23">
        <v>122.87411859363441</v>
      </c>
      <c r="W211" s="54" t="s">
        <v>553</v>
      </c>
      <c r="X211" s="62" t="s">
        <v>557</v>
      </c>
      <c r="Y211" s="54" t="s">
        <v>558</v>
      </c>
      <c r="Z211" s="54"/>
      <c r="AA211" s="54" t="s">
        <v>769</v>
      </c>
      <c r="AB211" s="55" t="s">
        <v>214</v>
      </c>
      <c r="AC211" s="55"/>
      <c r="AD211" s="57">
        <v>5.3996760000000004</v>
      </c>
      <c r="AE211" s="57">
        <v>6.439358487432</v>
      </c>
      <c r="AF211" s="57">
        <v>-0.242341</v>
      </c>
      <c r="AG211" s="52">
        <f t="shared" si="12"/>
        <v>6.1970174874320003</v>
      </c>
      <c r="AH211" s="52">
        <f t="shared" si="13"/>
        <v>8.5030458718040407</v>
      </c>
      <c r="AI211" s="58">
        <v>13.90272187180404</v>
      </c>
      <c r="AJ211" s="36"/>
      <c r="AK211" s="57">
        <v>5.4209481096724748</v>
      </c>
      <c r="AL211" s="57">
        <v>5.5901204564530005</v>
      </c>
      <c r="AM211" s="57">
        <v>2.7478424482000059E-2</v>
      </c>
      <c r="AN211" s="57">
        <v>-0.242341</v>
      </c>
      <c r="AO211" s="52">
        <f t="shared" si="14"/>
        <v>5.3752578809350009</v>
      </c>
      <c r="AP211" s="52">
        <f t="shared" si="15"/>
        <v>8.1565191208055339</v>
      </c>
      <c r="AQ211" s="52">
        <v>13.577467230478009</v>
      </c>
    </row>
    <row r="212" spans="3:43" x14ac:dyDescent="0.25">
      <c r="C212" s="28" t="s">
        <v>215</v>
      </c>
      <c r="D212" s="28"/>
      <c r="E212" s="28"/>
      <c r="F212" s="22">
        <v>1382551</v>
      </c>
      <c r="G212" s="23">
        <v>16.35936757486704</v>
      </c>
      <c r="H212" s="23">
        <v>31.848021220772328</v>
      </c>
      <c r="I212" s="23">
        <v>0</v>
      </c>
      <c r="J212" s="23">
        <v>31.848021220772328</v>
      </c>
      <c r="K212" s="23">
        <v>32.726330540762177</v>
      </c>
      <c r="L212" s="23">
        <v>49.085698115629221</v>
      </c>
      <c r="M212" s="1"/>
      <c r="N212" s="23">
        <v>16.365790861944976</v>
      </c>
      <c r="O212" s="23">
        <v>29.42917325822194</v>
      </c>
      <c r="P212" s="23">
        <v>0.13769710167075119</v>
      </c>
      <c r="Q212" s="23">
        <v>0</v>
      </c>
      <c r="R212" s="23">
        <v>29.56687035989269</v>
      </c>
      <c r="S212" s="23">
        <v>30.679512883814503</v>
      </c>
      <c r="T212" s="23">
        <v>47.045303745759476</v>
      </c>
      <c r="W212" s="54" t="s">
        <v>701</v>
      </c>
      <c r="X212" s="63" t="s">
        <v>566</v>
      </c>
      <c r="Y212" s="54" t="s">
        <v>567</v>
      </c>
      <c r="Z212" s="54"/>
      <c r="AA212" s="54" t="s">
        <v>770</v>
      </c>
      <c r="AB212" s="55" t="s">
        <v>215</v>
      </c>
      <c r="AC212" s="55"/>
      <c r="AD212" s="57">
        <v>22.617660000000001</v>
      </c>
      <c r="AE212" s="57">
        <v>44.031513586800003</v>
      </c>
      <c r="AF212" s="57">
        <v>0</v>
      </c>
      <c r="AG212" s="52">
        <f t="shared" si="12"/>
        <v>44.031513586800003</v>
      </c>
      <c r="AH212" s="52">
        <f t="shared" si="13"/>
        <v>45.245821015461289</v>
      </c>
      <c r="AI212" s="58">
        <v>67.863481015461289</v>
      </c>
      <c r="AJ212" s="36"/>
      <c r="AK212" s="57">
        <v>22.626540521972888</v>
      </c>
      <c r="AL212" s="57">
        <v>40.687332917328</v>
      </c>
      <c r="AM212" s="57">
        <v>0.19037326561199874</v>
      </c>
      <c r="AN212" s="57">
        <v>0</v>
      </c>
      <c r="AO212" s="52">
        <f t="shared" si="14"/>
        <v>40.877706182939995</v>
      </c>
      <c r="AP212" s="52">
        <f t="shared" si="15"/>
        <v>42.415991217030623</v>
      </c>
      <c r="AQ212" s="52">
        <v>65.042531739003508</v>
      </c>
    </row>
    <row r="213" spans="3:43" x14ac:dyDescent="0.25">
      <c r="C213" s="21" t="s">
        <v>216</v>
      </c>
      <c r="D213" s="21"/>
      <c r="E213" s="21" t="s">
        <v>401</v>
      </c>
      <c r="F213" s="22">
        <v>210344</v>
      </c>
      <c r="G213" s="23">
        <v>352.37040276879776</v>
      </c>
      <c r="H213" s="23">
        <v>377.87343537297471</v>
      </c>
      <c r="I213" s="23">
        <v>0</v>
      </c>
      <c r="J213" s="23">
        <v>377.87343537297471</v>
      </c>
      <c r="K213" s="23">
        <v>456.47760947013222</v>
      </c>
      <c r="L213" s="23">
        <v>808.8480122389301</v>
      </c>
      <c r="M213" s="1"/>
      <c r="N213" s="23">
        <v>356.62569379898656</v>
      </c>
      <c r="O213" s="23">
        <v>341.13492379404687</v>
      </c>
      <c r="P213" s="23">
        <v>1.6163346489417973</v>
      </c>
      <c r="Q213" s="23">
        <v>0</v>
      </c>
      <c r="R213" s="23">
        <v>342.75125844298867</v>
      </c>
      <c r="S213" s="23">
        <v>432.08690761496007</v>
      </c>
      <c r="T213" s="23">
        <v>788.71260141394669</v>
      </c>
      <c r="W213" s="54" t="s">
        <v>571</v>
      </c>
      <c r="X213" s="63" t="s">
        <v>554</v>
      </c>
      <c r="Y213" s="54" t="s">
        <v>572</v>
      </c>
      <c r="Z213" s="54"/>
      <c r="AA213" s="54" t="s">
        <v>771</v>
      </c>
      <c r="AB213" s="55" t="s">
        <v>216</v>
      </c>
      <c r="AC213" s="55"/>
      <c r="AD213" s="57">
        <v>74.119</v>
      </c>
      <c r="AE213" s="57">
        <v>79.483409890093</v>
      </c>
      <c r="AF213" s="57">
        <v>0</v>
      </c>
      <c r="AG213" s="52">
        <f t="shared" si="12"/>
        <v>79.483409890093</v>
      </c>
      <c r="AH213" s="52">
        <f t="shared" si="13"/>
        <v>96.017326286385497</v>
      </c>
      <c r="AI213" s="58">
        <v>170.1363262863855</v>
      </c>
      <c r="AJ213" s="36"/>
      <c r="AK213" s="57">
        <v>75.014074936454037</v>
      </c>
      <c r="AL213" s="57">
        <v>71.755684410534997</v>
      </c>
      <c r="AM213" s="57">
        <v>0.33998629539701342</v>
      </c>
      <c r="AN213" s="57">
        <v>0</v>
      </c>
      <c r="AO213" s="52">
        <f t="shared" si="14"/>
        <v>72.095670705932008</v>
      </c>
      <c r="AP213" s="52">
        <f t="shared" si="15"/>
        <v>90.886888495361163</v>
      </c>
      <c r="AQ213" s="52">
        <v>165.9009634318152</v>
      </c>
    </row>
    <row r="214" spans="3:43" x14ac:dyDescent="0.25">
      <c r="C214" s="21" t="s">
        <v>217</v>
      </c>
      <c r="D214" s="21" t="s">
        <v>106</v>
      </c>
      <c r="E214" s="21" t="s">
        <v>107</v>
      </c>
      <c r="F214" s="22">
        <v>79239</v>
      </c>
      <c r="G214" s="23">
        <v>60.120773861356156</v>
      </c>
      <c r="H214" s="23">
        <v>62.366370400093388</v>
      </c>
      <c r="I214" s="23">
        <v>-1.2551899948257803</v>
      </c>
      <c r="J214" s="23">
        <v>61.111180405267618</v>
      </c>
      <c r="K214" s="23">
        <v>76.518787422345383</v>
      </c>
      <c r="L214" s="23">
        <v>136.63956128370154</v>
      </c>
      <c r="M214" s="1"/>
      <c r="N214" s="23">
        <v>60.757460170272516</v>
      </c>
      <c r="O214" s="23">
        <v>54.093876978003266</v>
      </c>
      <c r="P214" s="23">
        <v>0.26405233807846901</v>
      </c>
      <c r="Q214" s="23">
        <v>-1.2551899948257803</v>
      </c>
      <c r="R214" s="23">
        <v>53.10273932125596</v>
      </c>
      <c r="S214" s="23">
        <v>75.94994450871107</v>
      </c>
      <c r="T214" s="23">
        <v>136.70740467898358</v>
      </c>
      <c r="W214" s="54" t="s">
        <v>553</v>
      </c>
      <c r="X214" s="62" t="s">
        <v>557</v>
      </c>
      <c r="Y214" s="54" t="s">
        <v>558</v>
      </c>
      <c r="Z214" s="54"/>
      <c r="AA214" s="54" t="s">
        <v>772</v>
      </c>
      <c r="AB214" s="55" t="s">
        <v>217</v>
      </c>
      <c r="AC214" s="55"/>
      <c r="AD214" s="57">
        <v>4.7639100000000001</v>
      </c>
      <c r="AE214" s="57">
        <v>4.9418488241330003</v>
      </c>
      <c r="AF214" s="57">
        <v>-9.9460000000000007E-2</v>
      </c>
      <c r="AG214" s="52">
        <f t="shared" si="12"/>
        <v>4.8423888241330006</v>
      </c>
      <c r="AH214" s="52">
        <f t="shared" si="13"/>
        <v>6.0632721965592262</v>
      </c>
      <c r="AI214" s="58">
        <v>10.827182196559226</v>
      </c>
      <c r="AJ214" s="36"/>
      <c r="AK214" s="57">
        <v>4.8143603864322237</v>
      </c>
      <c r="AL214" s="57">
        <v>4.2863447178600005</v>
      </c>
      <c r="AM214" s="57">
        <v>2.0923243216999808E-2</v>
      </c>
      <c r="AN214" s="57">
        <v>-9.9460000000000007E-2</v>
      </c>
      <c r="AO214" s="52">
        <f t="shared" si="14"/>
        <v>4.2078079610770009</v>
      </c>
      <c r="AP214" s="52">
        <f t="shared" si="15"/>
        <v>6.0181976529257568</v>
      </c>
      <c r="AQ214" s="52">
        <v>10.832558039357981</v>
      </c>
    </row>
    <row r="215" spans="3:43" x14ac:dyDescent="0.25">
      <c r="C215" s="21" t="s">
        <v>218</v>
      </c>
      <c r="D215" s="21" t="s">
        <v>327</v>
      </c>
      <c r="E215" s="21"/>
      <c r="F215" s="22">
        <v>98993</v>
      </c>
      <c r="G215" s="23">
        <v>51.273049609568353</v>
      </c>
      <c r="H215" s="23">
        <v>51.210806514440414</v>
      </c>
      <c r="I215" s="23">
        <v>-1.5764650025759397</v>
      </c>
      <c r="J215" s="23">
        <v>49.634341511864477</v>
      </c>
      <c r="K215" s="23">
        <v>66.325020589014471</v>
      </c>
      <c r="L215" s="23">
        <v>117.59807019858283</v>
      </c>
      <c r="M215" s="1"/>
      <c r="N215" s="23">
        <v>51.83761072790351</v>
      </c>
      <c r="O215" s="23">
        <v>44.455447689776051</v>
      </c>
      <c r="P215" s="23">
        <v>0.21719830819350364</v>
      </c>
      <c r="Q215" s="23">
        <v>-1.5764650025759397</v>
      </c>
      <c r="R215" s="23">
        <v>43.096180995393617</v>
      </c>
      <c r="S215" s="23">
        <v>65.296646831524001</v>
      </c>
      <c r="T215" s="23">
        <v>117.13425755942751</v>
      </c>
      <c r="W215" s="54" t="s">
        <v>553</v>
      </c>
      <c r="X215" s="62" t="s">
        <v>557</v>
      </c>
      <c r="Y215" s="54" t="s">
        <v>558</v>
      </c>
      <c r="Z215" s="54"/>
      <c r="AA215" s="54" t="s">
        <v>773</v>
      </c>
      <c r="AB215" s="55" t="s">
        <v>218</v>
      </c>
      <c r="AC215" s="55"/>
      <c r="AD215" s="57">
        <v>5.0756730000000001</v>
      </c>
      <c r="AE215" s="57">
        <v>5.0695113692840001</v>
      </c>
      <c r="AF215" s="57">
        <v>-0.156059</v>
      </c>
      <c r="AG215" s="52">
        <f t="shared" si="12"/>
        <v>4.9134523692840002</v>
      </c>
      <c r="AH215" s="52">
        <f t="shared" si="13"/>
        <v>6.5657127631683103</v>
      </c>
      <c r="AI215" s="58">
        <v>11.64138576316831</v>
      </c>
      <c r="AJ215" s="36"/>
      <c r="AK215" s="57">
        <v>5.1315605987873525</v>
      </c>
      <c r="AL215" s="57">
        <v>4.4007781331540006</v>
      </c>
      <c r="AM215" s="57">
        <v>2.1501112122999506E-2</v>
      </c>
      <c r="AN215" s="57">
        <v>-0.156059</v>
      </c>
      <c r="AO215" s="52">
        <f t="shared" si="14"/>
        <v>4.2662202452770002</v>
      </c>
      <c r="AP215" s="52">
        <f t="shared" si="15"/>
        <v>6.463910959793056</v>
      </c>
      <c r="AQ215" s="52">
        <v>11.595471558580408</v>
      </c>
    </row>
    <row r="216" spans="3:43" x14ac:dyDescent="0.25">
      <c r="C216" s="21" t="s">
        <v>219</v>
      </c>
      <c r="D216" s="21" t="s">
        <v>377</v>
      </c>
      <c r="E216" s="21"/>
      <c r="F216" s="22">
        <v>141971</v>
      </c>
      <c r="G216" s="23">
        <v>58.36592684421467</v>
      </c>
      <c r="H216" s="23">
        <v>33.616841273126198</v>
      </c>
      <c r="I216" s="23">
        <v>-1.4737728127575351</v>
      </c>
      <c r="J216" s="23">
        <v>32.14306846036866</v>
      </c>
      <c r="K216" s="23">
        <v>47.742211268585287</v>
      </c>
      <c r="L216" s="23">
        <v>106.10813811279996</v>
      </c>
      <c r="M216" s="1"/>
      <c r="N216" s="23">
        <v>58.882737698537916</v>
      </c>
      <c r="O216" s="23">
        <v>29.22705917476809</v>
      </c>
      <c r="P216" s="23">
        <v>0.14266185089208452</v>
      </c>
      <c r="Q216" s="23">
        <v>-1.4737728127575351</v>
      </c>
      <c r="R216" s="23">
        <v>27.895948212902638</v>
      </c>
      <c r="S216" s="23">
        <v>50.20553309262047</v>
      </c>
      <c r="T216" s="23">
        <v>109.08827079115839</v>
      </c>
      <c r="W216" s="54" t="s">
        <v>553</v>
      </c>
      <c r="X216" s="62" t="s">
        <v>557</v>
      </c>
      <c r="Y216" s="54" t="s">
        <v>555</v>
      </c>
      <c r="Z216" s="54"/>
      <c r="AA216" s="54" t="s">
        <v>774</v>
      </c>
      <c r="AB216" s="55" t="s">
        <v>219</v>
      </c>
      <c r="AC216" s="55"/>
      <c r="AD216" s="57">
        <v>8.2862690000000008</v>
      </c>
      <c r="AE216" s="57">
        <v>4.7726165723869993</v>
      </c>
      <c r="AF216" s="57">
        <v>-0.209233</v>
      </c>
      <c r="AG216" s="52">
        <f t="shared" si="12"/>
        <v>4.5633835723869991</v>
      </c>
      <c r="AH216" s="52">
        <f t="shared" si="13"/>
        <v>6.778009476012322</v>
      </c>
      <c r="AI216" s="58">
        <v>15.064278476012323</v>
      </c>
      <c r="AJ216" s="36"/>
      <c r="AK216" s="57">
        <v>8.3596411537991262</v>
      </c>
      <c r="AL216" s="57">
        <v>4.1493948181010003</v>
      </c>
      <c r="AM216" s="57">
        <v>2.0253845633000134E-2</v>
      </c>
      <c r="AN216" s="57">
        <v>-0.209233</v>
      </c>
      <c r="AO216" s="52">
        <f t="shared" si="14"/>
        <v>3.9604156637340004</v>
      </c>
      <c r="AP216" s="52">
        <f t="shared" si="15"/>
        <v>7.1277297386924214</v>
      </c>
      <c r="AQ216" s="52">
        <v>15.487370892491548</v>
      </c>
    </row>
    <row r="217" spans="3:43" x14ac:dyDescent="0.25">
      <c r="C217" s="21" t="s">
        <v>496</v>
      </c>
      <c r="D217" s="21"/>
      <c r="E217" s="21" t="s">
        <v>87</v>
      </c>
      <c r="F217" s="22">
        <v>139855</v>
      </c>
      <c r="G217" s="23">
        <v>287.09012906224302</v>
      </c>
      <c r="H217" s="23">
        <v>719.51450304988032</v>
      </c>
      <c r="I217" s="23">
        <v>-2.4711308140574165E-2</v>
      </c>
      <c r="J217" s="23">
        <v>719.48979174173974</v>
      </c>
      <c r="K217" s="23">
        <v>886.54235939705427</v>
      </c>
      <c r="L217" s="23">
        <v>1173.6324884592973</v>
      </c>
      <c r="M217" s="1"/>
      <c r="N217" s="23">
        <v>285.75073793826249</v>
      </c>
      <c r="O217" s="23">
        <v>644.0698400861321</v>
      </c>
      <c r="P217" s="23">
        <v>3.1108702482070503</v>
      </c>
      <c r="Q217" s="23">
        <v>-2.4711308140574165E-2</v>
      </c>
      <c r="R217" s="23">
        <v>647.15599902619863</v>
      </c>
      <c r="S217" s="23">
        <v>826.17140924866339</v>
      </c>
      <c r="T217" s="23">
        <v>1111.9221471869262</v>
      </c>
      <c r="W217" s="54" t="s">
        <v>581</v>
      </c>
      <c r="X217" s="63" t="s">
        <v>554</v>
      </c>
      <c r="Y217" s="54" t="s">
        <v>572</v>
      </c>
      <c r="Z217" s="54"/>
      <c r="AA217" s="54" t="s">
        <v>775</v>
      </c>
      <c r="AB217" s="55" t="s">
        <v>496</v>
      </c>
      <c r="AC217" s="55"/>
      <c r="AD217" s="57">
        <v>40.15099</v>
      </c>
      <c r="AE217" s="57">
        <v>100.627700824041</v>
      </c>
      <c r="AF217" s="57">
        <v>-3.4559999999999999E-3</v>
      </c>
      <c r="AG217" s="52">
        <f t="shared" si="12"/>
        <v>100.624244824041</v>
      </c>
      <c r="AH217" s="52">
        <f t="shared" si="13"/>
        <v>123.98738167347503</v>
      </c>
      <c r="AI217" s="58">
        <v>164.13837167347504</v>
      </c>
      <c r="AJ217" s="36"/>
      <c r="AK217" s="57">
        <v>39.963669454355703</v>
      </c>
      <c r="AL217" s="57">
        <v>90.076387485246002</v>
      </c>
      <c r="AM217" s="57">
        <v>0.43507075856299698</v>
      </c>
      <c r="AN217" s="57">
        <v>-3.4559999999999999E-3</v>
      </c>
      <c r="AO217" s="52">
        <f t="shared" si="14"/>
        <v>90.508002243809003</v>
      </c>
      <c r="AP217" s="52">
        <f t="shared" si="15"/>
        <v>115.54420244047182</v>
      </c>
      <c r="AQ217" s="52">
        <v>155.50787189482753</v>
      </c>
    </row>
    <row r="218" spans="3:43" x14ac:dyDescent="0.25">
      <c r="C218" s="21" t="s">
        <v>220</v>
      </c>
      <c r="D218" s="21"/>
      <c r="E218" s="21" t="s">
        <v>62</v>
      </c>
      <c r="F218" s="22">
        <v>258213</v>
      </c>
      <c r="G218" s="23">
        <v>330.02043274351018</v>
      </c>
      <c r="H218" s="23">
        <v>393.54314420815371</v>
      </c>
      <c r="I218" s="23">
        <v>-2.6216611866947055</v>
      </c>
      <c r="J218" s="23">
        <v>390.92148302145898</v>
      </c>
      <c r="K218" s="23">
        <v>474.11017063506</v>
      </c>
      <c r="L218" s="23">
        <v>804.13060337857007</v>
      </c>
      <c r="M218" s="1"/>
      <c r="N218" s="23">
        <v>333.67725441850234</v>
      </c>
      <c r="O218" s="23">
        <v>353.52539817533972</v>
      </c>
      <c r="P218" s="23">
        <v>1.7015107458068055</v>
      </c>
      <c r="Q218" s="23">
        <v>-2.6216611866947055</v>
      </c>
      <c r="R218" s="23">
        <v>352.60524773445184</v>
      </c>
      <c r="S218" s="23">
        <v>452.54789262484996</v>
      </c>
      <c r="T218" s="23">
        <v>786.22514704335231</v>
      </c>
      <c r="W218" s="54" t="s">
        <v>581</v>
      </c>
      <c r="X218" s="63" t="s">
        <v>554</v>
      </c>
      <c r="Y218" s="54" t="s">
        <v>572</v>
      </c>
      <c r="Z218" s="54"/>
      <c r="AA218" s="54" t="s">
        <v>776</v>
      </c>
      <c r="AB218" s="55" t="s">
        <v>220</v>
      </c>
      <c r="AC218" s="55"/>
      <c r="AD218" s="57">
        <v>85.215565999999995</v>
      </c>
      <c r="AE218" s="57">
        <v>101.61795589542</v>
      </c>
      <c r="AF218" s="57">
        <v>-0.67694699999999997</v>
      </c>
      <c r="AG218" s="52">
        <f t="shared" si="12"/>
        <v>100.94100889542</v>
      </c>
      <c r="AH218" s="52">
        <f t="shared" si="13"/>
        <v>122.42140949019074</v>
      </c>
      <c r="AI218" s="58">
        <v>207.63697549019074</v>
      </c>
      <c r="AJ218" s="36"/>
      <c r="AK218" s="57">
        <v>86.15980489516474</v>
      </c>
      <c r="AL218" s="57">
        <v>91.28485363904899</v>
      </c>
      <c r="AM218" s="57">
        <v>0.43935219420701266</v>
      </c>
      <c r="AN218" s="57">
        <v>-0.67694699999999997</v>
      </c>
      <c r="AO218" s="52">
        <f t="shared" si="14"/>
        <v>91.047258833256009</v>
      </c>
      <c r="AP218" s="52">
        <f t="shared" si="15"/>
        <v>116.85374899834039</v>
      </c>
      <c r="AQ218" s="52">
        <v>203.01355389350513</v>
      </c>
    </row>
    <row r="219" spans="3:43" x14ac:dyDescent="0.25">
      <c r="C219" s="21" t="s">
        <v>221</v>
      </c>
      <c r="D219" s="21" t="s">
        <v>330</v>
      </c>
      <c r="E219" s="21"/>
      <c r="F219" s="22">
        <v>86741</v>
      </c>
      <c r="G219" s="23">
        <v>68.857426130664862</v>
      </c>
      <c r="H219" s="23">
        <v>32.424843797869521</v>
      </c>
      <c r="I219" s="23">
        <v>-0.10818413437705351</v>
      </c>
      <c r="J219" s="23">
        <v>32.316659663492473</v>
      </c>
      <c r="K219" s="23">
        <v>45.839409469025064</v>
      </c>
      <c r="L219" s="23">
        <v>114.69683559968992</v>
      </c>
      <c r="M219" s="1"/>
      <c r="N219" s="23">
        <v>69.320456231117035</v>
      </c>
      <c r="O219" s="23">
        <v>28.149837820062018</v>
      </c>
      <c r="P219" s="23">
        <v>0.14019103360579419</v>
      </c>
      <c r="Q219" s="23">
        <v>-0.10818413437705351</v>
      </c>
      <c r="R219" s="23">
        <v>28.181844719290762</v>
      </c>
      <c r="S219" s="23">
        <v>44.791168315361666</v>
      </c>
      <c r="T219" s="23">
        <v>114.11162454647869</v>
      </c>
      <c r="W219" s="54" t="s">
        <v>553</v>
      </c>
      <c r="X219" s="62" t="s">
        <v>560</v>
      </c>
      <c r="Y219" s="54" t="s">
        <v>572</v>
      </c>
      <c r="Z219" s="54"/>
      <c r="AA219" s="54" t="s">
        <v>777</v>
      </c>
      <c r="AB219" s="55" t="s">
        <v>221</v>
      </c>
      <c r="AC219" s="55"/>
      <c r="AD219" s="57">
        <v>5.9727620000000003</v>
      </c>
      <c r="AE219" s="57">
        <v>2.812563375871</v>
      </c>
      <c r="AF219" s="57">
        <v>-9.384E-3</v>
      </c>
      <c r="AG219" s="52">
        <f t="shared" si="12"/>
        <v>2.8031793758710002</v>
      </c>
      <c r="AH219" s="52">
        <f t="shared" si="13"/>
        <v>3.9761562167527034</v>
      </c>
      <c r="AI219" s="58">
        <v>9.9489182167527037</v>
      </c>
      <c r="AJ219" s="36"/>
      <c r="AK219" s="57">
        <v>6.0129256939433224</v>
      </c>
      <c r="AL219" s="57">
        <v>2.4417450823499998</v>
      </c>
      <c r="AM219" s="57">
        <v>1.2160310446000192E-2</v>
      </c>
      <c r="AN219" s="57">
        <v>-9.384E-3</v>
      </c>
      <c r="AO219" s="52">
        <f t="shared" si="14"/>
        <v>2.4445213927960001</v>
      </c>
      <c r="AP219" s="52">
        <f t="shared" si="15"/>
        <v>3.8852307308427863</v>
      </c>
      <c r="AQ219" s="52">
        <v>9.8981564247861087</v>
      </c>
    </row>
    <row r="220" spans="3:43" x14ac:dyDescent="0.25">
      <c r="C220" s="21" t="s">
        <v>222</v>
      </c>
      <c r="D220" s="21" t="s">
        <v>157</v>
      </c>
      <c r="E220" s="21" t="s">
        <v>158</v>
      </c>
      <c r="F220" s="22">
        <v>179687</v>
      </c>
      <c r="G220" s="23">
        <v>58.687439825919519</v>
      </c>
      <c r="H220" s="23">
        <v>49.290625842286858</v>
      </c>
      <c r="I220" s="23">
        <v>-2.1829069437410609</v>
      </c>
      <c r="J220" s="23">
        <v>47.107718898545805</v>
      </c>
      <c r="K220" s="23">
        <v>57.980638101597478</v>
      </c>
      <c r="L220" s="23">
        <v>116.66807792751699</v>
      </c>
      <c r="M220" s="1"/>
      <c r="N220" s="23">
        <v>59.081455347473494</v>
      </c>
      <c r="O220" s="23">
        <v>42.672258786968449</v>
      </c>
      <c r="P220" s="23">
        <v>0.21032623589352983</v>
      </c>
      <c r="Q220" s="23">
        <v>-2.1829069437410609</v>
      </c>
      <c r="R220" s="23">
        <v>40.699678079120915</v>
      </c>
      <c r="S220" s="23">
        <v>54.902318433058966</v>
      </c>
      <c r="T220" s="23">
        <v>113.98377378053246</v>
      </c>
      <c r="W220" s="54" t="s">
        <v>553</v>
      </c>
      <c r="X220" s="62" t="s">
        <v>560</v>
      </c>
      <c r="Y220" s="54" t="s">
        <v>555</v>
      </c>
      <c r="Z220" s="54"/>
      <c r="AA220" s="54" t="s">
        <v>778</v>
      </c>
      <c r="AB220" s="55" t="s">
        <v>222</v>
      </c>
      <c r="AC220" s="55"/>
      <c r="AD220" s="57">
        <v>10.54537</v>
      </c>
      <c r="AE220" s="57">
        <v>8.8568846857229993</v>
      </c>
      <c r="AF220" s="57">
        <v>-0.39223999999999998</v>
      </c>
      <c r="AG220" s="52">
        <f t="shared" si="12"/>
        <v>8.464644685723</v>
      </c>
      <c r="AH220" s="52">
        <f t="shared" si="13"/>
        <v>10.418366918561746</v>
      </c>
      <c r="AI220" s="58">
        <v>20.963736918561747</v>
      </c>
      <c r="AJ220" s="36"/>
      <c r="AK220" s="57">
        <v>10.61616946702147</v>
      </c>
      <c r="AL220" s="57">
        <v>7.6676501646539998</v>
      </c>
      <c r="AM220" s="57">
        <v>3.7792890349000692E-2</v>
      </c>
      <c r="AN220" s="57">
        <v>-0.39223999999999998</v>
      </c>
      <c r="AO220" s="52">
        <f t="shared" si="14"/>
        <v>7.3132030550030001</v>
      </c>
      <c r="AP220" s="52">
        <f t="shared" si="15"/>
        <v>9.8652328922810657</v>
      </c>
      <c r="AQ220" s="52">
        <v>20.481402359302535</v>
      </c>
    </row>
    <row r="221" spans="3:43" x14ac:dyDescent="0.25">
      <c r="C221" s="21" t="s">
        <v>223</v>
      </c>
      <c r="D221" s="21" t="s">
        <v>247</v>
      </c>
      <c r="E221" s="21" t="s">
        <v>248</v>
      </c>
      <c r="F221" s="22">
        <v>116751</v>
      </c>
      <c r="G221" s="23">
        <v>49.581673818639672</v>
      </c>
      <c r="H221" s="23">
        <v>69.445219217000286</v>
      </c>
      <c r="I221" s="23">
        <v>-2.4059494137095183</v>
      </c>
      <c r="J221" s="23">
        <v>67.039269803290779</v>
      </c>
      <c r="K221" s="23">
        <v>83.286967148352346</v>
      </c>
      <c r="L221" s="23">
        <v>132.86864096699202</v>
      </c>
      <c r="M221" s="1"/>
      <c r="N221" s="23">
        <v>49.875171845199745</v>
      </c>
      <c r="O221" s="23">
        <v>59.982032880574899</v>
      </c>
      <c r="P221" s="23">
        <v>0.29781920894896163</v>
      </c>
      <c r="Q221" s="23">
        <v>-2.4059494137095183</v>
      </c>
      <c r="R221" s="23">
        <v>57.873902675814342</v>
      </c>
      <c r="S221" s="23">
        <v>77.611892323369702</v>
      </c>
      <c r="T221" s="23">
        <v>127.48706416856946</v>
      </c>
      <c r="W221" s="54" t="s">
        <v>553</v>
      </c>
      <c r="X221" s="62" t="s">
        <v>557</v>
      </c>
      <c r="Y221" s="54" t="s">
        <v>555</v>
      </c>
      <c r="Z221" s="54"/>
      <c r="AA221" s="54" t="s">
        <v>779</v>
      </c>
      <c r="AB221" s="55" t="s">
        <v>223</v>
      </c>
      <c r="AC221" s="55"/>
      <c r="AD221" s="57">
        <v>5.78871</v>
      </c>
      <c r="AE221" s="57">
        <v>8.1077987888040006</v>
      </c>
      <c r="AF221" s="57">
        <v>-0.28089700000000001</v>
      </c>
      <c r="AG221" s="52">
        <f t="shared" si="12"/>
        <v>7.8269017888040002</v>
      </c>
      <c r="AH221" s="52">
        <f t="shared" si="13"/>
        <v>9.7238367015372855</v>
      </c>
      <c r="AI221" s="58">
        <v>15.512546701537286</v>
      </c>
      <c r="AJ221" s="36"/>
      <c r="AK221" s="57">
        <v>5.8229761880989157</v>
      </c>
      <c r="AL221" s="57">
        <v>7.00296232084</v>
      </c>
      <c r="AM221" s="57">
        <v>3.477069046400022E-2</v>
      </c>
      <c r="AN221" s="57">
        <v>-0.28089700000000001</v>
      </c>
      <c r="AO221" s="52">
        <f t="shared" si="14"/>
        <v>6.7568360113040002</v>
      </c>
      <c r="AP221" s="52">
        <f t="shared" si="15"/>
        <v>9.0612660406457373</v>
      </c>
      <c r="AQ221" s="52">
        <v>14.884242228744654</v>
      </c>
    </row>
    <row r="222" spans="3:43" x14ac:dyDescent="0.25">
      <c r="C222" s="21" t="s">
        <v>224</v>
      </c>
      <c r="D222" s="21"/>
      <c r="E222" s="21" t="s">
        <v>353</v>
      </c>
      <c r="F222" s="22">
        <v>285381</v>
      </c>
      <c r="G222" s="23">
        <v>290.84476541886113</v>
      </c>
      <c r="H222" s="23">
        <v>696.28720531216527</v>
      </c>
      <c r="I222" s="23">
        <v>-5.6163514739944152E-2</v>
      </c>
      <c r="J222" s="23">
        <v>696.23104179742529</v>
      </c>
      <c r="K222" s="23">
        <v>813.40943093144836</v>
      </c>
      <c r="L222" s="23">
        <v>1104.2541963503095</v>
      </c>
      <c r="M222" s="1"/>
      <c r="N222" s="23">
        <v>291.29019407568563</v>
      </c>
      <c r="O222" s="23">
        <v>626.74075581883858</v>
      </c>
      <c r="P222" s="23">
        <v>2.9945874873835447</v>
      </c>
      <c r="Q222" s="23">
        <v>-5.6163514739944152E-2</v>
      </c>
      <c r="R222" s="23">
        <v>629.67917979148217</v>
      </c>
      <c r="S222" s="23">
        <v>761.6447786887876</v>
      </c>
      <c r="T222" s="23">
        <v>1052.9349727644733</v>
      </c>
      <c r="W222" s="54" t="s">
        <v>575</v>
      </c>
      <c r="X222" s="63" t="s">
        <v>554</v>
      </c>
      <c r="Y222" s="54" t="s">
        <v>572</v>
      </c>
      <c r="Z222" s="54"/>
      <c r="AA222" s="54" t="s">
        <v>780</v>
      </c>
      <c r="AB222" s="55" t="s">
        <v>224</v>
      </c>
      <c r="AC222" s="55"/>
      <c r="AD222" s="57">
        <v>83.001570000000001</v>
      </c>
      <c r="AE222" s="57">
        <v>198.70713893919103</v>
      </c>
      <c r="AF222" s="57">
        <v>-1.6028000000000001E-2</v>
      </c>
      <c r="AG222" s="52">
        <f t="shared" si="12"/>
        <v>198.69111093919102</v>
      </c>
      <c r="AH222" s="52">
        <f t="shared" si="13"/>
        <v>232.13159680864766</v>
      </c>
      <c r="AI222" s="58">
        <v>315.13316680864767</v>
      </c>
      <c r="AJ222" s="36"/>
      <c r="AK222" s="57">
        <v>83.128686875513239</v>
      </c>
      <c r="AL222" s="57">
        <v>178.85990363633599</v>
      </c>
      <c r="AM222" s="57">
        <v>0.85459837173700337</v>
      </c>
      <c r="AN222" s="57">
        <v>-1.6028000000000001E-2</v>
      </c>
      <c r="AO222" s="52">
        <f t="shared" si="14"/>
        <v>179.69847400807299</v>
      </c>
      <c r="AP222" s="52">
        <f t="shared" si="15"/>
        <v>217.35894858698489</v>
      </c>
      <c r="AQ222" s="52">
        <v>300.48763546249813</v>
      </c>
    </row>
    <row r="223" spans="3:43" x14ac:dyDescent="0.25">
      <c r="C223" s="21" t="s">
        <v>225</v>
      </c>
      <c r="D223" s="21" t="s">
        <v>318</v>
      </c>
      <c r="E223" s="21" t="s">
        <v>319</v>
      </c>
      <c r="F223" s="22">
        <v>125516</v>
      </c>
      <c r="G223" s="23">
        <v>48.435546065840214</v>
      </c>
      <c r="H223" s="23">
        <v>65.642460470107409</v>
      </c>
      <c r="I223" s="23">
        <v>-0.34548583447528597</v>
      </c>
      <c r="J223" s="23">
        <v>65.296974635632111</v>
      </c>
      <c r="K223" s="23">
        <v>79.950587667685284</v>
      </c>
      <c r="L223" s="23">
        <v>128.3861337335255</v>
      </c>
      <c r="M223" s="1"/>
      <c r="N223" s="23">
        <v>48.68436407434347</v>
      </c>
      <c r="O223" s="23">
        <v>56.739488299396086</v>
      </c>
      <c r="P223" s="23">
        <v>0.28141200215112133</v>
      </c>
      <c r="Q223" s="23">
        <v>-0.34548583447528597</v>
      </c>
      <c r="R223" s="23">
        <v>56.675414467071917</v>
      </c>
      <c r="S223" s="23">
        <v>74.025657783993665</v>
      </c>
      <c r="T223" s="23">
        <v>122.71002185833713</v>
      </c>
      <c r="W223" s="54" t="s">
        <v>553</v>
      </c>
      <c r="X223" s="62" t="s">
        <v>554</v>
      </c>
      <c r="Y223" s="54" t="s">
        <v>555</v>
      </c>
      <c r="Z223" s="54"/>
      <c r="AA223" s="54" t="s">
        <v>781</v>
      </c>
      <c r="AB223" s="55" t="s">
        <v>225</v>
      </c>
      <c r="AC223" s="55"/>
      <c r="AD223" s="57">
        <v>6.0794360000000003</v>
      </c>
      <c r="AE223" s="57">
        <v>8.2391790683660009</v>
      </c>
      <c r="AF223" s="57">
        <v>-4.3364E-2</v>
      </c>
      <c r="AG223" s="52">
        <f t="shared" si="12"/>
        <v>8.1958150683660005</v>
      </c>
      <c r="AH223" s="52">
        <f t="shared" si="13"/>
        <v>10.035077961697187</v>
      </c>
      <c r="AI223" s="58">
        <v>16.114513961697188</v>
      </c>
      <c r="AJ223" s="36"/>
      <c r="AK223" s="57">
        <v>6.1106666411552952</v>
      </c>
      <c r="AL223" s="57">
        <v>7.1217136133869996</v>
      </c>
      <c r="AM223" s="57">
        <v>3.5321708862000145E-2</v>
      </c>
      <c r="AN223" s="57">
        <v>-4.3364E-2</v>
      </c>
      <c r="AO223" s="52">
        <f t="shared" si="14"/>
        <v>7.1136713222489991</v>
      </c>
      <c r="AP223" s="52">
        <f t="shared" si="15"/>
        <v>9.2914044624157484</v>
      </c>
      <c r="AQ223" s="52">
        <v>15.402071103571043</v>
      </c>
    </row>
    <row r="224" spans="3:43" x14ac:dyDescent="0.25">
      <c r="C224" s="21" t="s">
        <v>226</v>
      </c>
      <c r="D224" s="21"/>
      <c r="E224" s="21" t="s">
        <v>401</v>
      </c>
      <c r="F224" s="22">
        <v>318369</v>
      </c>
      <c r="G224" s="23">
        <v>176.1967685295993</v>
      </c>
      <c r="H224" s="23">
        <v>767.95753911959707</v>
      </c>
      <c r="I224" s="23">
        <v>0</v>
      </c>
      <c r="J224" s="23">
        <v>767.95753911959707</v>
      </c>
      <c r="K224" s="23">
        <v>893.84055793293896</v>
      </c>
      <c r="L224" s="23">
        <v>1070.0373264625382</v>
      </c>
      <c r="M224" s="1"/>
      <c r="N224" s="23">
        <v>178.20076443541748</v>
      </c>
      <c r="O224" s="23">
        <v>686.41770806868442</v>
      </c>
      <c r="P224" s="23">
        <v>3.3102596973856628</v>
      </c>
      <c r="Q224" s="23">
        <v>0</v>
      </c>
      <c r="R224" s="23">
        <v>689.72796776607015</v>
      </c>
      <c r="S224" s="23">
        <v>833.43773471678264</v>
      </c>
      <c r="T224" s="23">
        <v>1011.6384991522001</v>
      </c>
      <c r="W224" s="54" t="s">
        <v>571</v>
      </c>
      <c r="X224" s="63" t="s">
        <v>554</v>
      </c>
      <c r="Y224" s="54" t="s">
        <v>572</v>
      </c>
      <c r="Z224" s="54"/>
      <c r="AA224" s="54" t="s">
        <v>782</v>
      </c>
      <c r="AB224" s="55" t="s">
        <v>226</v>
      </c>
      <c r="AC224" s="55"/>
      <c r="AD224" s="57">
        <v>56.095588999999997</v>
      </c>
      <c r="AE224" s="57">
        <v>244.493873771967</v>
      </c>
      <c r="AF224" s="57">
        <v>0</v>
      </c>
      <c r="AG224" s="52">
        <f t="shared" si="12"/>
        <v>244.493873771967</v>
      </c>
      <c r="AH224" s="52">
        <f t="shared" si="13"/>
        <v>284.57112458855181</v>
      </c>
      <c r="AI224" s="58">
        <v>340.66671358855183</v>
      </c>
      <c r="AJ224" s="36"/>
      <c r="AK224" s="57">
        <v>56.733599172539435</v>
      </c>
      <c r="AL224" s="57">
        <v>218.53411930011902</v>
      </c>
      <c r="AM224" s="57">
        <v>1.053884069596976</v>
      </c>
      <c r="AN224" s="57">
        <v>0</v>
      </c>
      <c r="AO224" s="52">
        <f t="shared" si="14"/>
        <v>219.58800336971601</v>
      </c>
      <c r="AP224" s="52">
        <f t="shared" si="15"/>
        <v>265.34073816404737</v>
      </c>
      <c r="AQ224" s="52">
        <v>322.07433733658678</v>
      </c>
    </row>
    <row r="225" spans="3:43" x14ac:dyDescent="0.25">
      <c r="C225" s="21" t="s">
        <v>227</v>
      </c>
      <c r="D225" s="21"/>
      <c r="E225" s="21"/>
      <c r="F225" s="22">
        <v>874729</v>
      </c>
      <c r="G225" s="23">
        <v>343.19805562637117</v>
      </c>
      <c r="H225" s="23">
        <v>391.98801934534583</v>
      </c>
      <c r="I225" s="23">
        <v>0</v>
      </c>
      <c r="J225" s="23">
        <v>391.98801934534583</v>
      </c>
      <c r="K225" s="23">
        <v>452.34481743251274</v>
      </c>
      <c r="L225" s="23">
        <v>795.54287305888386</v>
      </c>
      <c r="M225" s="1"/>
      <c r="N225" s="23">
        <v>346.43912916612726</v>
      </c>
      <c r="O225" s="23">
        <v>359.14487357969841</v>
      </c>
      <c r="P225" s="23">
        <v>1.6754940476547298</v>
      </c>
      <c r="Q225" s="23">
        <v>0</v>
      </c>
      <c r="R225" s="23">
        <v>360.82036762735311</v>
      </c>
      <c r="S225" s="23">
        <v>431.25268256973555</v>
      </c>
      <c r="T225" s="23">
        <v>777.69181173586287</v>
      </c>
      <c r="W225" s="54" t="s">
        <v>608</v>
      </c>
      <c r="X225" s="63" t="s">
        <v>557</v>
      </c>
      <c r="Y225" s="54" t="s">
        <v>558</v>
      </c>
      <c r="Z225" s="54"/>
      <c r="AA225" s="54" t="s">
        <v>783</v>
      </c>
      <c r="AB225" s="55" t="s">
        <v>227</v>
      </c>
      <c r="AC225" s="55"/>
      <c r="AD225" s="57">
        <v>300.20529199999999</v>
      </c>
      <c r="AE225" s="57">
        <v>342.883288173935</v>
      </c>
      <c r="AF225" s="57">
        <v>0</v>
      </c>
      <c r="AG225" s="52">
        <f t="shared" si="12"/>
        <v>342.883288173935</v>
      </c>
      <c r="AH225" s="52">
        <f t="shared" si="13"/>
        <v>395.67912980792448</v>
      </c>
      <c r="AI225" s="58">
        <v>695.88442180792447</v>
      </c>
      <c r="AJ225" s="36"/>
      <c r="AK225" s="57">
        <v>303.04035301635736</v>
      </c>
      <c r="AL225" s="57">
        <v>314.15443612149602</v>
      </c>
      <c r="AM225" s="57">
        <v>1.465603232810974</v>
      </c>
      <c r="AN225" s="57">
        <v>0</v>
      </c>
      <c r="AO225" s="52">
        <f t="shared" si="14"/>
        <v>315.62003935430698</v>
      </c>
      <c r="AP225" s="52">
        <f t="shared" si="15"/>
        <v>377.22922777154224</v>
      </c>
      <c r="AQ225" s="52">
        <v>680.2695807878996</v>
      </c>
    </row>
    <row r="226" spans="3:43" x14ac:dyDescent="0.25">
      <c r="C226" s="21" t="s">
        <v>228</v>
      </c>
      <c r="D226" s="21" t="s">
        <v>106</v>
      </c>
      <c r="E226" s="21" t="s">
        <v>107</v>
      </c>
      <c r="F226" s="22">
        <v>94558</v>
      </c>
      <c r="G226" s="23">
        <v>53.676790964275895</v>
      </c>
      <c r="H226" s="23">
        <v>70.109683023995842</v>
      </c>
      <c r="I226" s="23">
        <v>-2.0553945726432454</v>
      </c>
      <c r="J226" s="23">
        <v>68.054288451352605</v>
      </c>
      <c r="K226" s="23">
        <v>82.753897286310803</v>
      </c>
      <c r="L226" s="23">
        <v>136.43068825058668</v>
      </c>
      <c r="M226" s="1"/>
      <c r="N226" s="23">
        <v>53.853208073238541</v>
      </c>
      <c r="O226" s="23">
        <v>60.72621803989086</v>
      </c>
      <c r="P226" s="23">
        <v>0.2990292063812694</v>
      </c>
      <c r="Q226" s="23">
        <v>-2.0553945726432454</v>
      </c>
      <c r="R226" s="23">
        <v>58.969852673628878</v>
      </c>
      <c r="S226" s="23">
        <v>74.506287308031176</v>
      </c>
      <c r="T226" s="23">
        <v>128.35949538126971</v>
      </c>
      <c r="W226" s="54" t="s">
        <v>553</v>
      </c>
      <c r="X226" s="62" t="s">
        <v>557</v>
      </c>
      <c r="Y226" s="54" t="s">
        <v>558</v>
      </c>
      <c r="Z226" s="54"/>
      <c r="AA226" s="54" t="s">
        <v>784</v>
      </c>
      <c r="AB226" s="55" t="s">
        <v>228</v>
      </c>
      <c r="AC226" s="55"/>
      <c r="AD226" s="57">
        <v>5.0755699999999999</v>
      </c>
      <c r="AE226" s="57">
        <v>6.6294314073829996</v>
      </c>
      <c r="AF226" s="57">
        <v>-0.194354</v>
      </c>
      <c r="AG226" s="52">
        <f t="shared" si="12"/>
        <v>6.4350774073829999</v>
      </c>
      <c r="AH226" s="52">
        <f t="shared" si="13"/>
        <v>7.8250430195989766</v>
      </c>
      <c r="AI226" s="58">
        <v>12.900613019598977</v>
      </c>
      <c r="AJ226" s="36"/>
      <c r="AK226" s="57">
        <v>5.0922516489892899</v>
      </c>
      <c r="AL226" s="57">
        <v>5.7421497254159997</v>
      </c>
      <c r="AM226" s="57">
        <v>2.8275603697000072E-2</v>
      </c>
      <c r="AN226" s="57">
        <v>-0.194354</v>
      </c>
      <c r="AO226" s="52">
        <f t="shared" si="14"/>
        <v>5.5760713291129997</v>
      </c>
      <c r="AP226" s="52">
        <f t="shared" si="15"/>
        <v>7.0451655152728119</v>
      </c>
      <c r="AQ226" s="52">
        <v>12.137417164262102</v>
      </c>
    </row>
    <row r="227" spans="3:43" x14ac:dyDescent="0.25">
      <c r="C227" s="21" t="s">
        <v>229</v>
      </c>
      <c r="D227" s="21" t="s">
        <v>109</v>
      </c>
      <c r="E227" s="21" t="s">
        <v>110</v>
      </c>
      <c r="F227" s="22">
        <v>69341</v>
      </c>
      <c r="G227" s="23">
        <v>40.297515178610055</v>
      </c>
      <c r="H227" s="23">
        <v>52.71819667639636</v>
      </c>
      <c r="I227" s="23">
        <v>-2.6161434072193939</v>
      </c>
      <c r="J227" s="23">
        <v>50.10205326917697</v>
      </c>
      <c r="K227" s="23">
        <v>71.166098663368899</v>
      </c>
      <c r="L227" s="23">
        <v>111.46361384197895</v>
      </c>
      <c r="M227" s="1"/>
      <c r="N227" s="23">
        <v>40.636490828983298</v>
      </c>
      <c r="O227" s="23">
        <v>45.66352608051514</v>
      </c>
      <c r="P227" s="23">
        <v>0.22624260981237165</v>
      </c>
      <c r="Q227" s="23">
        <v>-2.6161434072193939</v>
      </c>
      <c r="R227" s="23">
        <v>43.273625283108117</v>
      </c>
      <c r="S227" s="23">
        <v>67.659542036723607</v>
      </c>
      <c r="T227" s="23">
        <v>108.29603286570691</v>
      </c>
      <c r="W227" s="54" t="s">
        <v>553</v>
      </c>
      <c r="X227" s="62" t="s">
        <v>557</v>
      </c>
      <c r="Y227" s="54" t="s">
        <v>558</v>
      </c>
      <c r="Z227" s="54"/>
      <c r="AA227" s="54" t="s">
        <v>785</v>
      </c>
      <c r="AB227" s="55" t="s">
        <v>229</v>
      </c>
      <c r="AC227" s="55"/>
      <c r="AD227" s="57">
        <v>2.79427</v>
      </c>
      <c r="AE227" s="57">
        <v>3.6555324757380001</v>
      </c>
      <c r="AF227" s="57">
        <v>-0.18140600000000001</v>
      </c>
      <c r="AG227" s="52">
        <f t="shared" si="12"/>
        <v>3.4741264757380002</v>
      </c>
      <c r="AH227" s="52">
        <f t="shared" si="13"/>
        <v>4.9347284474166626</v>
      </c>
      <c r="AI227" s="58">
        <v>7.7289984474166626</v>
      </c>
      <c r="AJ227" s="36"/>
      <c r="AK227" s="57">
        <v>2.8177749105725312</v>
      </c>
      <c r="AL227" s="57">
        <v>3.1663545619490003</v>
      </c>
      <c r="AM227" s="57">
        <v>1.5687888806999662E-2</v>
      </c>
      <c r="AN227" s="57">
        <v>-0.18140600000000001</v>
      </c>
      <c r="AO227" s="52">
        <f t="shared" si="14"/>
        <v>3.0006364507560002</v>
      </c>
      <c r="AP227" s="52">
        <f t="shared" si="15"/>
        <v>4.6915803043684514</v>
      </c>
      <c r="AQ227" s="52">
        <v>7.5093552149409826</v>
      </c>
    </row>
    <row r="228" spans="3:43" x14ac:dyDescent="0.25">
      <c r="C228" s="21" t="s">
        <v>230</v>
      </c>
      <c r="D228" s="21" t="s">
        <v>103</v>
      </c>
      <c r="E228" s="21" t="s">
        <v>105</v>
      </c>
      <c r="F228" s="22">
        <v>99767</v>
      </c>
      <c r="G228" s="23">
        <v>50.354906933154247</v>
      </c>
      <c r="H228" s="23">
        <v>61.412722001443363</v>
      </c>
      <c r="I228" s="23">
        <v>-3.8740264817023666</v>
      </c>
      <c r="J228" s="23">
        <v>57.538695519740997</v>
      </c>
      <c r="K228" s="23">
        <v>68.846486441628599</v>
      </c>
      <c r="L228" s="23">
        <v>119.20139337478284</v>
      </c>
      <c r="M228" s="1"/>
      <c r="N228" s="23">
        <v>50.328107640141504</v>
      </c>
      <c r="O228" s="23">
        <v>53.042162219090471</v>
      </c>
      <c r="P228" s="23">
        <v>0.26552211098860301</v>
      </c>
      <c r="Q228" s="23">
        <v>-3.8740264817023666</v>
      </c>
      <c r="R228" s="23">
        <v>49.433657848376711</v>
      </c>
      <c r="S228" s="23">
        <v>61.832905123343764</v>
      </c>
      <c r="T228" s="23">
        <v>112.16101276348526</v>
      </c>
      <c r="W228" s="54" t="s">
        <v>553</v>
      </c>
      <c r="X228" s="62" t="s">
        <v>557</v>
      </c>
      <c r="Y228" s="54" t="s">
        <v>555</v>
      </c>
      <c r="Z228" s="54"/>
      <c r="AA228" s="54" t="s">
        <v>786</v>
      </c>
      <c r="AB228" s="55" t="s">
        <v>230</v>
      </c>
      <c r="AC228" s="55"/>
      <c r="AD228" s="57">
        <v>5.0237579999999999</v>
      </c>
      <c r="AE228" s="57">
        <v>6.1269630359180001</v>
      </c>
      <c r="AF228" s="57">
        <v>-0.38650000000000001</v>
      </c>
      <c r="AG228" s="52">
        <f t="shared" si="12"/>
        <v>5.7404630359180002</v>
      </c>
      <c r="AH228" s="52">
        <f t="shared" si="13"/>
        <v>6.8686074128219596</v>
      </c>
      <c r="AI228" s="58">
        <v>11.89236541282196</v>
      </c>
      <c r="AJ228" s="36"/>
      <c r="AK228" s="57">
        <v>5.0210843149339972</v>
      </c>
      <c r="AL228" s="57">
        <v>5.2918573981119996</v>
      </c>
      <c r="AM228" s="57">
        <v>2.6490344446999953E-2</v>
      </c>
      <c r="AN228" s="57">
        <v>-0.38650000000000001</v>
      </c>
      <c r="AO228" s="52">
        <f t="shared" si="14"/>
        <v>4.9318477425589995</v>
      </c>
      <c r="AP228" s="52">
        <f t="shared" si="15"/>
        <v>6.1688834454406365</v>
      </c>
      <c r="AQ228" s="52">
        <v>11.189967760374634</v>
      </c>
    </row>
    <row r="229" spans="3:43" x14ac:dyDescent="0.25">
      <c r="C229" s="21" t="s">
        <v>231</v>
      </c>
      <c r="D229" s="21"/>
      <c r="E229" s="21" t="s">
        <v>177</v>
      </c>
      <c r="F229" s="22">
        <v>159921</v>
      </c>
      <c r="G229" s="23">
        <v>304.53892859599426</v>
      </c>
      <c r="H229" s="23">
        <v>547.10679936820668</v>
      </c>
      <c r="I229" s="23">
        <v>-0.64980208978182985</v>
      </c>
      <c r="J229" s="23">
        <v>546.45699727842498</v>
      </c>
      <c r="K229" s="23">
        <v>652.31164527651595</v>
      </c>
      <c r="L229" s="23">
        <v>956.85057387251027</v>
      </c>
      <c r="M229" s="1"/>
      <c r="N229" s="23">
        <v>307.78817531619177</v>
      </c>
      <c r="O229" s="23">
        <v>492.06780341892556</v>
      </c>
      <c r="P229" s="23">
        <v>2.3488984210454236</v>
      </c>
      <c r="Q229" s="23">
        <v>-0.64980208978182985</v>
      </c>
      <c r="R229" s="23">
        <v>493.76689975018917</v>
      </c>
      <c r="S229" s="23">
        <v>611.27639324488882</v>
      </c>
      <c r="T229" s="23">
        <v>919.06456856108059</v>
      </c>
      <c r="W229" s="54" t="s">
        <v>581</v>
      </c>
      <c r="X229" s="63" t="s">
        <v>554</v>
      </c>
      <c r="Y229" s="54" t="s">
        <v>572</v>
      </c>
      <c r="Z229" s="54"/>
      <c r="AA229" s="54" t="s">
        <v>787</v>
      </c>
      <c r="AB229" s="55" t="s">
        <v>231</v>
      </c>
      <c r="AC229" s="55"/>
      <c r="AD229" s="57">
        <v>48.702170000000002</v>
      </c>
      <c r="AE229" s="57">
        <v>87.493866461762991</v>
      </c>
      <c r="AF229" s="57">
        <v>-0.103917</v>
      </c>
      <c r="AG229" s="52">
        <f t="shared" si="12"/>
        <v>87.389949461762995</v>
      </c>
      <c r="AH229" s="52">
        <f t="shared" si="13"/>
        <v>104.31833062426571</v>
      </c>
      <c r="AI229" s="58">
        <v>153.02050062426571</v>
      </c>
      <c r="AJ229" s="36"/>
      <c r="AK229" s="57">
        <v>49.221792784740707</v>
      </c>
      <c r="AL229" s="57">
        <v>78.691975190557997</v>
      </c>
      <c r="AM229" s="57">
        <v>0.37563818439200519</v>
      </c>
      <c r="AN229" s="57">
        <v>-0.103917</v>
      </c>
      <c r="AO229" s="52">
        <f t="shared" si="14"/>
        <v>78.963696374950004</v>
      </c>
      <c r="AP229" s="52">
        <f t="shared" si="15"/>
        <v>97.755932084115869</v>
      </c>
      <c r="AQ229" s="52">
        <v>146.97772486885657</v>
      </c>
    </row>
    <row r="230" spans="3:43" x14ac:dyDescent="0.25">
      <c r="C230" s="21" t="s">
        <v>232</v>
      </c>
      <c r="D230" s="21" t="s">
        <v>170</v>
      </c>
      <c r="E230" s="21"/>
      <c r="F230" s="22">
        <v>129778</v>
      </c>
      <c r="G230" s="23">
        <v>72.091879979657563</v>
      </c>
      <c r="H230" s="23">
        <v>45.931172988757723</v>
      </c>
      <c r="I230" s="23">
        <v>-0.69997996578772992</v>
      </c>
      <c r="J230" s="23">
        <v>45.23119302296999</v>
      </c>
      <c r="K230" s="23">
        <v>63.854735504451469</v>
      </c>
      <c r="L230" s="23">
        <v>135.94661548410903</v>
      </c>
      <c r="M230" s="1"/>
      <c r="N230" s="23">
        <v>72.641922595719294</v>
      </c>
      <c r="O230" s="23">
        <v>39.772895717240203</v>
      </c>
      <c r="P230" s="23">
        <v>0.19858657318652373</v>
      </c>
      <c r="Q230" s="23">
        <v>-0.69997996578772992</v>
      </c>
      <c r="R230" s="23">
        <v>39.271502324639002</v>
      </c>
      <c r="S230" s="23">
        <v>61.76907645173624</v>
      </c>
      <c r="T230" s="23">
        <v>134.41099904745553</v>
      </c>
      <c r="W230" s="54" t="s">
        <v>553</v>
      </c>
      <c r="X230" s="62" t="s">
        <v>560</v>
      </c>
      <c r="Y230" s="54" t="s">
        <v>572</v>
      </c>
      <c r="Z230" s="54"/>
      <c r="AA230" s="54" t="s">
        <v>788</v>
      </c>
      <c r="AB230" s="55" t="s">
        <v>232</v>
      </c>
      <c r="AC230" s="55"/>
      <c r="AD230" s="57">
        <v>9.3559400000000004</v>
      </c>
      <c r="AE230" s="57">
        <v>5.9608557681349996</v>
      </c>
      <c r="AF230" s="57">
        <v>-9.0842000000000006E-2</v>
      </c>
      <c r="AG230" s="52">
        <f t="shared" si="12"/>
        <v>5.8700137681349993</v>
      </c>
      <c r="AH230" s="52">
        <f t="shared" si="13"/>
        <v>8.286939864296702</v>
      </c>
      <c r="AI230" s="58">
        <v>17.642879864296702</v>
      </c>
      <c r="AJ230" s="36"/>
      <c r="AK230" s="57">
        <v>9.4273234306272577</v>
      </c>
      <c r="AL230" s="57">
        <v>5.1616468603919996</v>
      </c>
      <c r="AM230" s="57">
        <v>2.5772168295000678E-2</v>
      </c>
      <c r="AN230" s="57">
        <v>-9.0842000000000006E-2</v>
      </c>
      <c r="AO230" s="52">
        <f t="shared" si="14"/>
        <v>5.0965770286870002</v>
      </c>
      <c r="AP230" s="52">
        <f t="shared" si="15"/>
        <v>8.0162672037534257</v>
      </c>
      <c r="AQ230" s="52">
        <v>17.443590634380683</v>
      </c>
    </row>
    <row r="231" spans="3:43" x14ac:dyDescent="0.25">
      <c r="C231" s="21" t="s">
        <v>233</v>
      </c>
      <c r="D231" s="21" t="s">
        <v>205</v>
      </c>
      <c r="E231" s="21"/>
      <c r="F231" s="22">
        <v>111255</v>
      </c>
      <c r="G231" s="23">
        <v>43.712642128443662</v>
      </c>
      <c r="H231" s="23">
        <v>61.542207505316611</v>
      </c>
      <c r="I231" s="23">
        <v>-1.9991371174329244</v>
      </c>
      <c r="J231" s="23">
        <v>59.543070387883695</v>
      </c>
      <c r="K231" s="23">
        <v>78.738826827076963</v>
      </c>
      <c r="L231" s="23">
        <v>122.45146895552064</v>
      </c>
      <c r="M231" s="1"/>
      <c r="N231" s="23">
        <v>44.234912897106312</v>
      </c>
      <c r="O231" s="23">
        <v>53.155751874837087</v>
      </c>
      <c r="P231" s="23">
        <v>0.26460174369691003</v>
      </c>
      <c r="Q231" s="23">
        <v>-1.9991371174329244</v>
      </c>
      <c r="R231" s="23">
        <v>51.421216501101071</v>
      </c>
      <c r="S231" s="23">
        <v>75.117569876131483</v>
      </c>
      <c r="T231" s="23">
        <v>119.35248277323778</v>
      </c>
      <c r="W231" s="54" t="s">
        <v>553</v>
      </c>
      <c r="X231" s="62" t="s">
        <v>557</v>
      </c>
      <c r="Y231" s="54" t="s">
        <v>558</v>
      </c>
      <c r="Z231" s="54"/>
      <c r="AA231" s="54" t="s">
        <v>789</v>
      </c>
      <c r="AB231" s="55" t="s">
        <v>233</v>
      </c>
      <c r="AC231" s="55"/>
      <c r="AD231" s="57">
        <v>4.8632499999999999</v>
      </c>
      <c r="AE231" s="57">
        <v>6.8468782960040002</v>
      </c>
      <c r="AF231" s="57">
        <v>-0.222414</v>
      </c>
      <c r="AG231" s="52">
        <f t="shared" si="12"/>
        <v>6.6244642960040006</v>
      </c>
      <c r="AH231" s="52">
        <f t="shared" si="13"/>
        <v>8.7600881786464484</v>
      </c>
      <c r="AI231" s="58">
        <v>13.623338178646447</v>
      </c>
      <c r="AJ231" s="36"/>
      <c r="AK231" s="57">
        <v>4.9213552343675628</v>
      </c>
      <c r="AL231" s="57">
        <v>5.9138431748349998</v>
      </c>
      <c r="AM231" s="57">
        <v>2.9438266994999723E-2</v>
      </c>
      <c r="AN231" s="57">
        <v>-0.222414</v>
      </c>
      <c r="AO231" s="52">
        <f t="shared" si="14"/>
        <v>5.7208674418299994</v>
      </c>
      <c r="AP231" s="52">
        <f t="shared" si="15"/>
        <v>8.3572052365690084</v>
      </c>
      <c r="AQ231" s="52">
        <v>13.27856047093657</v>
      </c>
    </row>
    <row r="232" spans="3:43" x14ac:dyDescent="0.25">
      <c r="C232" s="21" t="s">
        <v>234</v>
      </c>
      <c r="D232" s="21"/>
      <c r="E232" s="21" t="s">
        <v>177</v>
      </c>
      <c r="F232" s="22">
        <v>169789</v>
      </c>
      <c r="G232" s="23">
        <v>332.99522348326451</v>
      </c>
      <c r="H232" s="23">
        <v>431.34520194503182</v>
      </c>
      <c r="I232" s="23">
        <v>-1.1517942858489065</v>
      </c>
      <c r="J232" s="23">
        <v>430.19340765918292</v>
      </c>
      <c r="K232" s="23">
        <v>518.38262002351223</v>
      </c>
      <c r="L232" s="23">
        <v>851.3778435067768</v>
      </c>
      <c r="M232" s="1"/>
      <c r="N232" s="23">
        <v>335.67631432764739</v>
      </c>
      <c r="O232" s="23">
        <v>387.05836762177177</v>
      </c>
      <c r="P232" s="23">
        <v>1.8470636516028724</v>
      </c>
      <c r="Q232" s="23">
        <v>-1.1517942858489065</v>
      </c>
      <c r="R232" s="23">
        <v>387.75363698752574</v>
      </c>
      <c r="S232" s="23">
        <v>487.95641658607246</v>
      </c>
      <c r="T232" s="23">
        <v>823.6327309137198</v>
      </c>
      <c r="W232" s="54" t="s">
        <v>581</v>
      </c>
      <c r="X232" s="63" t="s">
        <v>557</v>
      </c>
      <c r="Y232" s="54" t="s">
        <v>558</v>
      </c>
      <c r="Z232" s="54"/>
      <c r="AA232" s="54" t="s">
        <v>790</v>
      </c>
      <c r="AB232" s="55" t="s">
        <v>234</v>
      </c>
      <c r="AC232" s="55"/>
      <c r="AD232" s="57">
        <v>56.538925999999996</v>
      </c>
      <c r="AE232" s="57">
        <v>73.237670493045002</v>
      </c>
      <c r="AF232" s="57">
        <v>-0.19556200000000001</v>
      </c>
      <c r="AG232" s="52">
        <f t="shared" si="12"/>
        <v>73.042108493045006</v>
      </c>
      <c r="AH232" s="52">
        <f t="shared" si="13"/>
        <v>88.015666671172113</v>
      </c>
      <c r="AI232" s="58">
        <v>144.55459267117212</v>
      </c>
      <c r="AJ232" s="36"/>
      <c r="AK232" s="57">
        <v>56.994145733376918</v>
      </c>
      <c r="AL232" s="57">
        <v>65.718253180133004</v>
      </c>
      <c r="AM232" s="57">
        <v>0.31361109034200013</v>
      </c>
      <c r="AN232" s="57">
        <v>-0.19556200000000001</v>
      </c>
      <c r="AO232" s="52">
        <f t="shared" si="14"/>
        <v>65.836302270475002</v>
      </c>
      <c r="AP232" s="52">
        <f t="shared" si="15"/>
        <v>82.849632015732652</v>
      </c>
      <c r="AQ232" s="52">
        <v>139.84377774910956</v>
      </c>
    </row>
    <row r="233" spans="3:43" x14ac:dyDescent="0.25">
      <c r="C233" s="21" t="s">
        <v>235</v>
      </c>
      <c r="D233" s="21" t="s">
        <v>227</v>
      </c>
      <c r="E233" s="21"/>
      <c r="F233" s="22">
        <v>102851</v>
      </c>
      <c r="G233" s="23">
        <v>49.162322194242158</v>
      </c>
      <c r="H233" s="23">
        <v>69.56591793067642</v>
      </c>
      <c r="I233" s="23">
        <v>-1.7309019844240696</v>
      </c>
      <c r="J233" s="23">
        <v>67.835015946252355</v>
      </c>
      <c r="K233" s="23">
        <v>82.098792659530233</v>
      </c>
      <c r="L233" s="23">
        <v>131.26111485377237</v>
      </c>
      <c r="M233" s="1"/>
      <c r="N233" s="23">
        <v>49.339478162319026</v>
      </c>
      <c r="O233" s="23">
        <v>60.309834959329514</v>
      </c>
      <c r="P233" s="23">
        <v>0.29647243801226958</v>
      </c>
      <c r="Q233" s="23">
        <v>-1.7309019844240696</v>
      </c>
      <c r="R233" s="23">
        <v>58.875405412917715</v>
      </c>
      <c r="S233" s="23">
        <v>78.400348348861698</v>
      </c>
      <c r="T233" s="23">
        <v>127.73982651118074</v>
      </c>
      <c r="W233" s="54" t="s">
        <v>553</v>
      </c>
      <c r="X233" s="62" t="s">
        <v>557</v>
      </c>
      <c r="Y233" s="54" t="s">
        <v>558</v>
      </c>
      <c r="Z233" s="54"/>
      <c r="AA233" s="54" t="s">
        <v>791</v>
      </c>
      <c r="AB233" s="55" t="s">
        <v>235</v>
      </c>
      <c r="AC233" s="55"/>
      <c r="AD233" s="57">
        <v>5.0563940000000001</v>
      </c>
      <c r="AE233" s="57">
        <v>7.1549242250880001</v>
      </c>
      <c r="AF233" s="57">
        <v>-0.17802499999999999</v>
      </c>
      <c r="AG233" s="52">
        <f t="shared" si="12"/>
        <v>6.9768992250880002</v>
      </c>
      <c r="AH233" s="52">
        <f t="shared" si="13"/>
        <v>8.4439429238253432</v>
      </c>
      <c r="AI233" s="58">
        <v>13.500336923825344</v>
      </c>
      <c r="AJ233" s="36"/>
      <c r="AK233" s="57">
        <v>5.0746146684726741</v>
      </c>
      <c r="AL233" s="57">
        <v>6.2029268354019997</v>
      </c>
      <c r="AM233" s="57">
        <v>3.0492486721999942E-2</v>
      </c>
      <c r="AN233" s="57">
        <v>-0.17802499999999999</v>
      </c>
      <c r="AO233" s="52">
        <f t="shared" si="14"/>
        <v>6.0553943221240001</v>
      </c>
      <c r="AP233" s="52">
        <f t="shared" si="15"/>
        <v>8.0635542280287744</v>
      </c>
      <c r="AQ233" s="52">
        <v>13.138168896501449</v>
      </c>
    </row>
    <row r="234" spans="3:43" x14ac:dyDescent="0.25">
      <c r="C234" s="21" t="s">
        <v>236</v>
      </c>
      <c r="D234" s="21"/>
      <c r="E234" s="21" t="s">
        <v>25</v>
      </c>
      <c r="F234" s="22">
        <v>209333</v>
      </c>
      <c r="G234" s="23">
        <v>394.37494327220264</v>
      </c>
      <c r="H234" s="23">
        <v>332.00772317069453</v>
      </c>
      <c r="I234" s="23">
        <v>-1.9149632403873256</v>
      </c>
      <c r="J234" s="23">
        <v>330.09275993030724</v>
      </c>
      <c r="K234" s="23">
        <v>408.1968750081669</v>
      </c>
      <c r="L234" s="23">
        <v>802.57181828036948</v>
      </c>
      <c r="M234" s="1"/>
      <c r="N234" s="23">
        <v>398.1402094205983</v>
      </c>
      <c r="O234" s="23">
        <v>300.63161025169467</v>
      </c>
      <c r="P234" s="23">
        <v>1.4354581371308013</v>
      </c>
      <c r="Q234" s="23">
        <v>-1.9149632403873256</v>
      </c>
      <c r="R234" s="23">
        <v>300.15210514843818</v>
      </c>
      <c r="S234" s="23">
        <v>391.7240289768838</v>
      </c>
      <c r="T234" s="23">
        <v>789.86423839748204</v>
      </c>
      <c r="W234" s="54" t="s">
        <v>581</v>
      </c>
      <c r="X234" s="63" t="s">
        <v>557</v>
      </c>
      <c r="Y234" s="54" t="s">
        <v>558</v>
      </c>
      <c r="Z234" s="54"/>
      <c r="AA234" s="54" t="s">
        <v>792</v>
      </c>
      <c r="AB234" s="55" t="s">
        <v>236</v>
      </c>
      <c r="AC234" s="55"/>
      <c r="AD234" s="57">
        <v>82.555689999999998</v>
      </c>
      <c r="AE234" s="57">
        <v>69.500172714491001</v>
      </c>
      <c r="AF234" s="57">
        <v>-0.40086500000000003</v>
      </c>
      <c r="AG234" s="52">
        <f t="shared" si="12"/>
        <v>69.099307714491005</v>
      </c>
      <c r="AH234" s="52">
        <f t="shared" si="13"/>
        <v>85.449076436084596</v>
      </c>
      <c r="AI234" s="58">
        <v>168.00476643608459</v>
      </c>
      <c r="AJ234" s="36"/>
      <c r="AK234" s="57">
        <v>83.343884458642094</v>
      </c>
      <c r="AL234" s="57">
        <v>62.932116868817999</v>
      </c>
      <c r="AM234" s="57">
        <v>0.30048875822000204</v>
      </c>
      <c r="AN234" s="57">
        <v>-0.40086500000000003</v>
      </c>
      <c r="AO234" s="52">
        <f t="shared" si="14"/>
        <v>62.831740627038002</v>
      </c>
      <c r="AP234" s="52">
        <f t="shared" si="15"/>
        <v>82.00076615781802</v>
      </c>
      <c r="AQ234" s="52">
        <v>165.34465061646011</v>
      </c>
    </row>
    <row r="235" spans="3:43" x14ac:dyDescent="0.25">
      <c r="C235" s="21" t="s">
        <v>237</v>
      </c>
      <c r="D235" s="21"/>
      <c r="E235" s="21" t="s">
        <v>353</v>
      </c>
      <c r="F235" s="22">
        <v>204007</v>
      </c>
      <c r="G235" s="23">
        <v>345.05744410731</v>
      </c>
      <c r="H235" s="23">
        <v>521.93898435408096</v>
      </c>
      <c r="I235" s="23">
        <v>0</v>
      </c>
      <c r="J235" s="23">
        <v>521.93898435408096</v>
      </c>
      <c r="K235" s="23">
        <v>613.97354248594991</v>
      </c>
      <c r="L235" s="23">
        <v>959.03098659325997</v>
      </c>
      <c r="M235" s="1"/>
      <c r="N235" s="23">
        <v>346.95685111488325</v>
      </c>
      <c r="O235" s="23">
        <v>471.05452817508717</v>
      </c>
      <c r="P235" s="23">
        <v>2.238446280622663</v>
      </c>
      <c r="Q235" s="23">
        <v>0</v>
      </c>
      <c r="R235" s="23">
        <v>473.29297445570978</v>
      </c>
      <c r="S235" s="23">
        <v>577.75269506821621</v>
      </c>
      <c r="T235" s="23">
        <v>924.70954618309952</v>
      </c>
      <c r="W235" s="54" t="s">
        <v>575</v>
      </c>
      <c r="X235" s="63" t="s">
        <v>554</v>
      </c>
      <c r="Y235" s="54" t="s">
        <v>572</v>
      </c>
      <c r="Z235" s="54"/>
      <c r="AA235" s="54" t="s">
        <v>793</v>
      </c>
      <c r="AB235" s="55" t="s">
        <v>237</v>
      </c>
      <c r="AC235" s="55"/>
      <c r="AD235" s="57">
        <v>70.394133999999994</v>
      </c>
      <c r="AE235" s="57">
        <v>106.47920638112301</v>
      </c>
      <c r="AF235" s="57">
        <v>0</v>
      </c>
      <c r="AG235" s="52">
        <f t="shared" si="12"/>
        <v>106.47920638112301</v>
      </c>
      <c r="AH235" s="52">
        <f t="shared" si="13"/>
        <v>125.25490048193119</v>
      </c>
      <c r="AI235" s="58">
        <v>195.64903448193118</v>
      </c>
      <c r="AJ235" s="36"/>
      <c r="AK235" s="57">
        <v>70.781626325393987</v>
      </c>
      <c r="AL235" s="57">
        <v>96.098421129415001</v>
      </c>
      <c r="AM235" s="57">
        <v>0.45665871037098765</v>
      </c>
      <c r="AN235" s="57">
        <v>0</v>
      </c>
      <c r="AO235" s="52">
        <f t="shared" si="14"/>
        <v>96.555079839785989</v>
      </c>
      <c r="AP235" s="52">
        <f t="shared" si="15"/>
        <v>117.8655940627816</v>
      </c>
      <c r="AQ235" s="52">
        <v>188.64722038817558</v>
      </c>
    </row>
    <row r="236" spans="3:43" x14ac:dyDescent="0.25">
      <c r="C236" s="21" t="s">
        <v>238</v>
      </c>
      <c r="D236" s="21" t="s">
        <v>362</v>
      </c>
      <c r="E236" s="21"/>
      <c r="F236" s="22">
        <v>62491</v>
      </c>
      <c r="G236" s="23">
        <v>63.431054071786335</v>
      </c>
      <c r="H236" s="23">
        <v>67.95780231218896</v>
      </c>
      <c r="I236" s="23">
        <v>-1.7896977164711718</v>
      </c>
      <c r="J236" s="23">
        <v>66.168104595717779</v>
      </c>
      <c r="K236" s="23">
        <v>79.212839708369586</v>
      </c>
      <c r="L236" s="23">
        <v>142.64389378015593</v>
      </c>
      <c r="M236" s="1"/>
      <c r="N236" s="23">
        <v>63.706007459198908</v>
      </c>
      <c r="O236" s="23">
        <v>58.794181386407637</v>
      </c>
      <c r="P236" s="23">
        <v>0.29073066599990327</v>
      </c>
      <c r="Q236" s="23">
        <v>-1.7896977164711718</v>
      </c>
      <c r="R236" s="23">
        <v>57.295214335936372</v>
      </c>
      <c r="S236" s="23">
        <v>72.666693701555417</v>
      </c>
      <c r="T236" s="23">
        <v>136.37270116075433</v>
      </c>
      <c r="W236" s="54" t="s">
        <v>553</v>
      </c>
      <c r="X236" s="62" t="s">
        <v>557</v>
      </c>
      <c r="Y236" s="54" t="s">
        <v>555</v>
      </c>
      <c r="Z236" s="54"/>
      <c r="AA236" s="54" t="s">
        <v>794</v>
      </c>
      <c r="AB236" s="55" t="s">
        <v>238</v>
      </c>
      <c r="AC236" s="55"/>
      <c r="AD236" s="57">
        <v>3.96387</v>
      </c>
      <c r="AE236" s="57">
        <v>4.246751024291</v>
      </c>
      <c r="AF236" s="57">
        <v>-0.11183999999999999</v>
      </c>
      <c r="AG236" s="52">
        <f t="shared" si="12"/>
        <v>4.1349110242910001</v>
      </c>
      <c r="AH236" s="52">
        <f t="shared" si="13"/>
        <v>4.9500895662157234</v>
      </c>
      <c r="AI236" s="58">
        <v>8.9139595662157234</v>
      </c>
      <c r="AJ236" s="36"/>
      <c r="AK236" s="57">
        <v>3.9810521121327995</v>
      </c>
      <c r="AL236" s="57">
        <v>3.6741071890179997</v>
      </c>
      <c r="AM236" s="57">
        <v>1.8168050048999955E-2</v>
      </c>
      <c r="AN236" s="57">
        <v>-0.11183999999999999</v>
      </c>
      <c r="AO236" s="52">
        <f t="shared" si="14"/>
        <v>3.5804352390669996</v>
      </c>
      <c r="AP236" s="52">
        <f t="shared" si="15"/>
        <v>4.5410143561038989</v>
      </c>
      <c r="AQ236" s="52">
        <v>8.522066468236698</v>
      </c>
    </row>
    <row r="237" spans="3:43" x14ac:dyDescent="0.25">
      <c r="C237" s="21" t="s">
        <v>239</v>
      </c>
      <c r="D237" s="21" t="s">
        <v>199</v>
      </c>
      <c r="E237" s="21" t="s">
        <v>200</v>
      </c>
      <c r="F237" s="22">
        <v>94794</v>
      </c>
      <c r="G237" s="23">
        <v>53.620556153343038</v>
      </c>
      <c r="H237" s="23">
        <v>56.03793905760913</v>
      </c>
      <c r="I237" s="23">
        <v>-1.477393083950461</v>
      </c>
      <c r="J237" s="23">
        <v>54.56054597365867</v>
      </c>
      <c r="K237" s="23">
        <v>70.371661528427552</v>
      </c>
      <c r="L237" s="23">
        <v>123.9922176817706</v>
      </c>
      <c r="M237" s="1"/>
      <c r="N237" s="23">
        <v>53.681187936321983</v>
      </c>
      <c r="O237" s="23">
        <v>48.455623179167461</v>
      </c>
      <c r="P237" s="23">
        <v>0.23972714615904284</v>
      </c>
      <c r="Q237" s="23">
        <v>-1.477393083950461</v>
      </c>
      <c r="R237" s="23">
        <v>47.217957241376041</v>
      </c>
      <c r="S237" s="23">
        <v>68.135038981156441</v>
      </c>
      <c r="T237" s="23">
        <v>121.81622691747842</v>
      </c>
      <c r="W237" s="54" t="s">
        <v>553</v>
      </c>
      <c r="X237" s="62" t="s">
        <v>557</v>
      </c>
      <c r="Y237" s="54" t="s">
        <v>555</v>
      </c>
      <c r="Z237" s="54"/>
      <c r="AA237" s="54" t="s">
        <v>795</v>
      </c>
      <c r="AB237" s="55" t="s">
        <v>239</v>
      </c>
      <c r="AC237" s="55"/>
      <c r="AD237" s="57">
        <v>5.0829069999999996</v>
      </c>
      <c r="AE237" s="57">
        <v>5.3120603950270002</v>
      </c>
      <c r="AF237" s="57">
        <v>-0.14004800000000001</v>
      </c>
      <c r="AG237" s="52">
        <f t="shared" si="12"/>
        <v>5.1720123950270001</v>
      </c>
      <c r="AH237" s="52">
        <f t="shared" si="13"/>
        <v>6.6708112829257624</v>
      </c>
      <c r="AI237" s="58">
        <v>11.753718282925762</v>
      </c>
      <c r="AJ237" s="36"/>
      <c r="AK237" s="57">
        <v>5.0886545292357059</v>
      </c>
      <c r="AL237" s="57">
        <v>4.5933023436460001</v>
      </c>
      <c r="AM237" s="57">
        <v>2.2724695093000308E-2</v>
      </c>
      <c r="AN237" s="57">
        <v>-0.14004800000000001</v>
      </c>
      <c r="AO237" s="52">
        <f t="shared" si="14"/>
        <v>4.4759790387390002</v>
      </c>
      <c r="AP237" s="52">
        <f t="shared" si="15"/>
        <v>6.4587928851797436</v>
      </c>
      <c r="AQ237" s="52">
        <v>11.54744741441545</v>
      </c>
    </row>
    <row r="238" spans="3:43" x14ac:dyDescent="0.25">
      <c r="C238" s="21" t="s">
        <v>240</v>
      </c>
      <c r="D238" s="21"/>
      <c r="E238" s="21"/>
      <c r="F238" s="22">
        <v>605503</v>
      </c>
      <c r="G238" s="23">
        <v>371.9106263717934</v>
      </c>
      <c r="H238" s="23">
        <v>250.08773250483978</v>
      </c>
      <c r="I238" s="23">
        <v>0</v>
      </c>
      <c r="J238" s="23">
        <v>250.08773250483978</v>
      </c>
      <c r="K238" s="23">
        <v>301.46188708325968</v>
      </c>
      <c r="L238" s="23">
        <v>673.37251345505308</v>
      </c>
      <c r="M238" s="1"/>
      <c r="N238" s="23">
        <v>374.00337619100469</v>
      </c>
      <c r="O238" s="23">
        <v>228.16046066735092</v>
      </c>
      <c r="P238" s="23">
        <v>1.0573297192053448</v>
      </c>
      <c r="Q238" s="23">
        <v>0</v>
      </c>
      <c r="R238" s="23">
        <v>229.21779038655629</v>
      </c>
      <c r="S238" s="23">
        <v>290.3288669058291</v>
      </c>
      <c r="T238" s="23">
        <v>664.33224309683385</v>
      </c>
      <c r="W238" s="54" t="s">
        <v>608</v>
      </c>
      <c r="X238" s="63" t="s">
        <v>557</v>
      </c>
      <c r="Y238" s="54" t="s">
        <v>558</v>
      </c>
      <c r="Z238" s="54"/>
      <c r="AA238" s="54" t="s">
        <v>796</v>
      </c>
      <c r="AB238" s="55" t="s">
        <v>240</v>
      </c>
      <c r="AC238" s="55"/>
      <c r="AD238" s="57">
        <v>225.19300000000001</v>
      </c>
      <c r="AE238" s="57">
        <v>151.428872294878</v>
      </c>
      <c r="AF238" s="57">
        <v>0</v>
      </c>
      <c r="AG238" s="52">
        <f t="shared" si="12"/>
        <v>151.428872294878</v>
      </c>
      <c r="AH238" s="52">
        <f t="shared" si="13"/>
        <v>182.536077014575</v>
      </c>
      <c r="AI238" s="58">
        <v>407.72907701457501</v>
      </c>
      <c r="AJ238" s="36"/>
      <c r="AK238" s="57">
        <v>226.46016629378192</v>
      </c>
      <c r="AL238" s="57">
        <v>138.15184341546299</v>
      </c>
      <c r="AM238" s="57">
        <v>0.64021631696799397</v>
      </c>
      <c r="AN238" s="57">
        <v>0</v>
      </c>
      <c r="AO238" s="52">
        <f t="shared" si="14"/>
        <v>138.792059732431</v>
      </c>
      <c r="AP238" s="52">
        <f t="shared" si="15"/>
        <v>175.79499989808022</v>
      </c>
      <c r="AQ238" s="52">
        <v>402.25516619186214</v>
      </c>
    </row>
    <row r="239" spans="3:43" x14ac:dyDescent="0.25">
      <c r="C239" s="21" t="s">
        <v>241</v>
      </c>
      <c r="D239" s="21"/>
      <c r="E239" s="21"/>
      <c r="F239" s="22">
        <v>807062</v>
      </c>
      <c r="G239" s="23">
        <v>21.073460279383738</v>
      </c>
      <c r="H239" s="23">
        <v>16.977517911042767</v>
      </c>
      <c r="I239" s="23">
        <v>0</v>
      </c>
      <c r="J239" s="23">
        <v>16.977517911042767</v>
      </c>
      <c r="K239" s="23">
        <v>17.253857090849543</v>
      </c>
      <c r="L239" s="23">
        <v>38.327317370233281</v>
      </c>
      <c r="M239" s="1"/>
      <c r="N239" s="23">
        <v>21.186460932315821</v>
      </c>
      <c r="O239" s="23">
        <v>15.740765294323113</v>
      </c>
      <c r="P239" s="23">
        <v>7.2099751595291348E-2</v>
      </c>
      <c r="Q239" s="23">
        <v>0</v>
      </c>
      <c r="R239" s="23">
        <v>15.812865045918405</v>
      </c>
      <c r="S239" s="23">
        <v>16.362963445326876</v>
      </c>
      <c r="T239" s="23">
        <v>37.549424377642694</v>
      </c>
      <c r="W239" s="54" t="s">
        <v>565</v>
      </c>
      <c r="X239" s="63" t="s">
        <v>566</v>
      </c>
      <c r="Y239" s="54" t="s">
        <v>567</v>
      </c>
      <c r="Z239" s="54"/>
      <c r="AA239" s="54" t="s">
        <v>797</v>
      </c>
      <c r="AB239" s="55" t="s">
        <v>241</v>
      </c>
      <c r="AC239" s="55"/>
      <c r="AD239" s="57">
        <v>17.007588999999999</v>
      </c>
      <c r="AE239" s="57">
        <v>13.701909560321999</v>
      </c>
      <c r="AF239" s="57">
        <v>0</v>
      </c>
      <c r="AG239" s="52">
        <f t="shared" si="12"/>
        <v>13.701909560321999</v>
      </c>
      <c r="AH239" s="52">
        <f t="shared" si="13"/>
        <v>13.924932411455213</v>
      </c>
      <c r="AI239" s="58">
        <v>30.932521411455213</v>
      </c>
      <c r="AJ239" s="36"/>
      <c r="AK239" s="57">
        <v>17.098787532956671</v>
      </c>
      <c r="AL239" s="57">
        <v>12.703773519967001</v>
      </c>
      <c r="AM239" s="57">
        <v>5.8188969721999016E-2</v>
      </c>
      <c r="AN239" s="57">
        <v>0</v>
      </c>
      <c r="AO239" s="52">
        <f t="shared" si="14"/>
        <v>12.761962489688999</v>
      </c>
      <c r="AP239" s="52">
        <f t="shared" si="15"/>
        <v>13.205926004112399</v>
      </c>
      <c r="AQ239" s="52">
        <v>30.30471353706907</v>
      </c>
    </row>
    <row r="240" spans="3:43" x14ac:dyDescent="0.25">
      <c r="C240" s="21" t="s">
        <v>242</v>
      </c>
      <c r="D240" s="21" t="s">
        <v>243</v>
      </c>
      <c r="E240" s="21"/>
      <c r="F240" s="22">
        <v>219280</v>
      </c>
      <c r="G240" s="23">
        <v>55.502923203210507</v>
      </c>
      <c r="H240" s="23">
        <v>68.79397028753192</v>
      </c>
      <c r="I240" s="23">
        <v>-0.60976377234585921</v>
      </c>
      <c r="J240" s="23">
        <v>68.184206515186062</v>
      </c>
      <c r="K240" s="23">
        <v>85.234764071691529</v>
      </c>
      <c r="L240" s="23">
        <v>140.73768727490204</v>
      </c>
      <c r="M240" s="1"/>
      <c r="N240" s="23">
        <v>56.245543027251344</v>
      </c>
      <c r="O240" s="23">
        <v>59.468409638288939</v>
      </c>
      <c r="P240" s="23">
        <v>0.29455209192356946</v>
      </c>
      <c r="Q240" s="23">
        <v>-0.60976377234585921</v>
      </c>
      <c r="R240" s="23">
        <v>59.153197957866652</v>
      </c>
      <c r="S240" s="23">
        <v>79.707885950372841</v>
      </c>
      <c r="T240" s="23">
        <v>135.95342897762418</v>
      </c>
      <c r="W240" s="54" t="s">
        <v>553</v>
      </c>
      <c r="X240" s="62" t="s">
        <v>554</v>
      </c>
      <c r="Y240" s="54" t="s">
        <v>555</v>
      </c>
      <c r="Z240" s="54"/>
      <c r="AA240" s="54" t="s">
        <v>798</v>
      </c>
      <c r="AB240" s="55" t="s">
        <v>242</v>
      </c>
      <c r="AC240" s="55"/>
      <c r="AD240" s="57">
        <v>12.170681</v>
      </c>
      <c r="AE240" s="57">
        <v>15.08514180465</v>
      </c>
      <c r="AF240" s="57">
        <v>-0.13370899999999999</v>
      </c>
      <c r="AG240" s="52">
        <f t="shared" si="12"/>
        <v>14.95143280465</v>
      </c>
      <c r="AH240" s="52">
        <f t="shared" si="13"/>
        <v>18.690279065640517</v>
      </c>
      <c r="AI240" s="58">
        <v>30.860960065640519</v>
      </c>
      <c r="AJ240" s="36"/>
      <c r="AK240" s="57">
        <v>12.333522675015676</v>
      </c>
      <c r="AL240" s="57">
        <v>13.040232865483999</v>
      </c>
      <c r="AM240" s="57">
        <v>6.4589382717000321E-2</v>
      </c>
      <c r="AN240" s="57">
        <v>-0.13370899999999999</v>
      </c>
      <c r="AO240" s="52">
        <f t="shared" si="14"/>
        <v>12.971113248201</v>
      </c>
      <c r="AP240" s="52">
        <f t="shared" si="15"/>
        <v>17.478345231197757</v>
      </c>
      <c r="AQ240" s="52">
        <v>29.811867906213433</v>
      </c>
    </row>
    <row r="241" spans="3:43" x14ac:dyDescent="0.25">
      <c r="C241" s="21" t="s">
        <v>243</v>
      </c>
      <c r="D241" s="21"/>
      <c r="E241" s="21"/>
      <c r="F241" s="22">
        <v>710407</v>
      </c>
      <c r="G241" s="23">
        <v>305.99705098626561</v>
      </c>
      <c r="H241" s="23">
        <v>286.68160677351574</v>
      </c>
      <c r="I241" s="23">
        <v>0</v>
      </c>
      <c r="J241" s="23">
        <v>286.68160677351574</v>
      </c>
      <c r="K241" s="23">
        <v>346.13527670432302</v>
      </c>
      <c r="L241" s="23">
        <v>652.13232769058868</v>
      </c>
      <c r="M241" s="1"/>
      <c r="N241" s="23">
        <v>308.23835231635525</v>
      </c>
      <c r="O241" s="23">
        <v>261.16403699009157</v>
      </c>
      <c r="P241" s="23">
        <v>1.2246050590168795</v>
      </c>
      <c r="Q241" s="23">
        <v>0</v>
      </c>
      <c r="R241" s="23">
        <v>262.38864204910846</v>
      </c>
      <c r="S241" s="23">
        <v>333.3100512280588</v>
      </c>
      <c r="T241" s="23">
        <v>641.5484035444141</v>
      </c>
      <c r="W241" s="54" t="s">
        <v>608</v>
      </c>
      <c r="X241" s="63" t="s">
        <v>560</v>
      </c>
      <c r="Y241" s="54" t="s">
        <v>555</v>
      </c>
      <c r="Z241" s="54"/>
      <c r="AA241" s="54" t="s">
        <v>799</v>
      </c>
      <c r="AB241" s="55" t="s">
        <v>243</v>
      </c>
      <c r="AC241" s="55"/>
      <c r="AD241" s="57">
        <v>217.38244700000001</v>
      </c>
      <c r="AE241" s="57">
        <v>203.66062022315299</v>
      </c>
      <c r="AF241" s="57">
        <v>0</v>
      </c>
      <c r="AG241" s="52">
        <f t="shared" si="12"/>
        <v>203.66062022315299</v>
      </c>
      <c r="AH241" s="52">
        <f t="shared" si="13"/>
        <v>245.89692351768798</v>
      </c>
      <c r="AI241" s="58">
        <v>463.27937051768799</v>
      </c>
      <c r="AJ241" s="36"/>
      <c r="AK241" s="57">
        <v>218.97468315400499</v>
      </c>
      <c r="AL241" s="57">
        <v>185.53276002601999</v>
      </c>
      <c r="AM241" s="57">
        <v>0.86996800616100434</v>
      </c>
      <c r="AN241" s="57">
        <v>0</v>
      </c>
      <c r="AO241" s="52">
        <f t="shared" si="14"/>
        <v>186.40272803218099</v>
      </c>
      <c r="AP241" s="52">
        <f t="shared" si="15"/>
        <v>236.78579356277157</v>
      </c>
      <c r="AQ241" s="52">
        <v>455.76047671677657</v>
      </c>
    </row>
    <row r="242" spans="3:43" x14ac:dyDescent="0.25">
      <c r="C242" s="21" t="s">
        <v>244</v>
      </c>
      <c r="D242" s="21"/>
      <c r="E242" s="21"/>
      <c r="F242" s="22">
        <v>318152</v>
      </c>
      <c r="G242" s="23">
        <v>415.83558173451689</v>
      </c>
      <c r="H242" s="23">
        <v>479.298295316946</v>
      </c>
      <c r="I242" s="23">
        <v>-2.0748321556991627</v>
      </c>
      <c r="J242" s="23">
        <v>477.2234631612468</v>
      </c>
      <c r="K242" s="23">
        <v>558.5182442070751</v>
      </c>
      <c r="L242" s="23">
        <v>974.35382594159194</v>
      </c>
      <c r="M242" s="1"/>
      <c r="N242" s="23">
        <v>419.45785306930208</v>
      </c>
      <c r="O242" s="23">
        <v>433.43000004368031</v>
      </c>
      <c r="P242" s="23">
        <v>2.047900753077152</v>
      </c>
      <c r="Q242" s="23">
        <v>-2.0748321556991627</v>
      </c>
      <c r="R242" s="23">
        <v>433.40306864105827</v>
      </c>
      <c r="S242" s="23">
        <v>526.66621693734646</v>
      </c>
      <c r="T242" s="23">
        <v>946.12407000664848</v>
      </c>
      <c r="W242" s="54" t="s">
        <v>581</v>
      </c>
      <c r="X242" s="63" t="s">
        <v>557</v>
      </c>
      <c r="Y242" s="54" t="s">
        <v>558</v>
      </c>
      <c r="Z242" s="54"/>
      <c r="AA242" s="54" t="s">
        <v>800</v>
      </c>
      <c r="AB242" s="55" t="s">
        <v>244</v>
      </c>
      <c r="AC242" s="55"/>
      <c r="AD242" s="57">
        <v>132.298922</v>
      </c>
      <c r="AE242" s="57">
        <v>152.48971125167699</v>
      </c>
      <c r="AF242" s="57">
        <v>-0.66011200000000003</v>
      </c>
      <c r="AG242" s="52">
        <f t="shared" si="12"/>
        <v>151.829599251677</v>
      </c>
      <c r="AH242" s="52">
        <f t="shared" si="13"/>
        <v>177.69369643096934</v>
      </c>
      <c r="AI242" s="58">
        <v>309.99261843096934</v>
      </c>
      <c r="AJ242" s="36"/>
      <c r="AK242" s="57">
        <v>133.4513548697046</v>
      </c>
      <c r="AL242" s="57">
        <v>137.89662137389698</v>
      </c>
      <c r="AM242" s="57">
        <v>0.65154372039300201</v>
      </c>
      <c r="AN242" s="57">
        <v>-0.66011200000000003</v>
      </c>
      <c r="AO242" s="52">
        <f t="shared" si="14"/>
        <v>137.88805309428997</v>
      </c>
      <c r="AP242" s="52">
        <f t="shared" si="15"/>
        <v>167.55991025105064</v>
      </c>
      <c r="AQ242" s="52">
        <v>301.01126512075524</v>
      </c>
    </row>
    <row r="243" spans="3:43" x14ac:dyDescent="0.25">
      <c r="C243" s="21" t="s">
        <v>245</v>
      </c>
      <c r="D243" s="21" t="s">
        <v>227</v>
      </c>
      <c r="E243" s="21"/>
      <c r="F243" s="22">
        <v>136074</v>
      </c>
      <c r="G243" s="23">
        <v>54.951673354204331</v>
      </c>
      <c r="H243" s="23">
        <v>96.204247589076545</v>
      </c>
      <c r="I243" s="23">
        <v>0</v>
      </c>
      <c r="J243" s="23">
        <v>96.204247589076545</v>
      </c>
      <c r="K243" s="23">
        <v>118.91654747359533</v>
      </c>
      <c r="L243" s="23">
        <v>173.86822082779966</v>
      </c>
      <c r="M243" s="1"/>
      <c r="N243" s="23">
        <v>55.612004530087219</v>
      </c>
      <c r="O243" s="23">
        <v>83.122049858606346</v>
      </c>
      <c r="P243" s="23">
        <v>0.4159456554521766</v>
      </c>
      <c r="Q243" s="23">
        <v>0</v>
      </c>
      <c r="R243" s="23">
        <v>83.537995514058508</v>
      </c>
      <c r="S243" s="23">
        <v>109.72811797651644</v>
      </c>
      <c r="T243" s="23">
        <v>165.34012250660368</v>
      </c>
      <c r="W243" s="54" t="s">
        <v>553</v>
      </c>
      <c r="X243" s="62" t="s">
        <v>554</v>
      </c>
      <c r="Y243" s="54" t="s">
        <v>558</v>
      </c>
      <c r="Z243" s="54"/>
      <c r="AA243" s="54" t="s">
        <v>801</v>
      </c>
      <c r="AB243" s="55" t="s">
        <v>245</v>
      </c>
      <c r="AC243" s="55"/>
      <c r="AD243" s="57">
        <v>7.4774940000000001</v>
      </c>
      <c r="AE243" s="57">
        <v>13.090896786436002</v>
      </c>
      <c r="AF243" s="57">
        <v>0</v>
      </c>
      <c r="AG243" s="52">
        <f t="shared" si="12"/>
        <v>13.090896786436002</v>
      </c>
      <c r="AH243" s="52">
        <f t="shared" si="13"/>
        <v>16.181450280922011</v>
      </c>
      <c r="AI243" s="58">
        <v>23.658944280922011</v>
      </c>
      <c r="AJ243" s="36"/>
      <c r="AK243" s="57">
        <v>7.5673479044270877</v>
      </c>
      <c r="AL243" s="57">
        <v>11.310749812459999</v>
      </c>
      <c r="AM243" s="57">
        <v>5.6599389119999483E-2</v>
      </c>
      <c r="AN243" s="57">
        <v>0</v>
      </c>
      <c r="AO243" s="52">
        <f t="shared" si="14"/>
        <v>11.367349201579998</v>
      </c>
      <c r="AP243" s="52">
        <f t="shared" si="15"/>
        <v>14.931143925536499</v>
      </c>
      <c r="AQ243" s="52">
        <v>22.498491829963587</v>
      </c>
    </row>
    <row r="244" spans="3:43" x14ac:dyDescent="0.25">
      <c r="C244" s="21" t="s">
        <v>246</v>
      </c>
      <c r="D244" s="21"/>
      <c r="E244" s="21" t="s">
        <v>248</v>
      </c>
      <c r="F244" s="22">
        <v>310877</v>
      </c>
      <c r="G244" s="23">
        <v>256.53594508439033</v>
      </c>
      <c r="H244" s="23">
        <v>679.33281475140643</v>
      </c>
      <c r="I244" s="23">
        <v>0</v>
      </c>
      <c r="J244" s="23">
        <v>679.33281475140643</v>
      </c>
      <c r="K244" s="23">
        <v>816.09448938425601</v>
      </c>
      <c r="L244" s="23">
        <v>1072.6304344686464</v>
      </c>
      <c r="M244" s="1"/>
      <c r="N244" s="23">
        <v>257.61586872557444</v>
      </c>
      <c r="O244" s="23">
        <v>608.769258237705</v>
      </c>
      <c r="P244" s="23">
        <v>2.9371419659832614</v>
      </c>
      <c r="Q244" s="23">
        <v>0</v>
      </c>
      <c r="R244" s="23">
        <v>611.7064002036883</v>
      </c>
      <c r="S244" s="23">
        <v>760.61332473142363</v>
      </c>
      <c r="T244" s="23">
        <v>1018.2291934569981</v>
      </c>
      <c r="W244" s="54" t="s">
        <v>581</v>
      </c>
      <c r="X244" s="63" t="s">
        <v>554</v>
      </c>
      <c r="Y244" s="54" t="s">
        <v>572</v>
      </c>
      <c r="Z244" s="54"/>
      <c r="AA244" s="54" t="s">
        <v>802</v>
      </c>
      <c r="AB244" s="55" t="s">
        <v>246</v>
      </c>
      <c r="AC244" s="55"/>
      <c r="AD244" s="57">
        <v>79.751125000000002</v>
      </c>
      <c r="AE244" s="57">
        <v>211.18894745147298</v>
      </c>
      <c r="AF244" s="57">
        <v>0</v>
      </c>
      <c r="AG244" s="52">
        <f t="shared" si="12"/>
        <v>211.18894745147298</v>
      </c>
      <c r="AH244" s="52">
        <f t="shared" si="13"/>
        <v>253.70500657630936</v>
      </c>
      <c r="AI244" s="58">
        <v>333.45613157630936</v>
      </c>
      <c r="AJ244" s="36"/>
      <c r="AK244" s="57">
        <v>80.086848421800411</v>
      </c>
      <c r="AL244" s="57">
        <v>189.25236069316301</v>
      </c>
      <c r="AM244" s="57">
        <v>0.91308988295897842</v>
      </c>
      <c r="AN244" s="57">
        <v>0</v>
      </c>
      <c r="AO244" s="52">
        <f t="shared" si="14"/>
        <v>190.165450576122</v>
      </c>
      <c r="AP244" s="52">
        <f t="shared" si="15"/>
        <v>236.45718855253079</v>
      </c>
      <c r="AQ244" s="52">
        <v>316.54403697433122</v>
      </c>
    </row>
    <row r="245" spans="3:43" x14ac:dyDescent="0.25">
      <c r="C245" s="21" t="s">
        <v>247</v>
      </c>
      <c r="D245" s="21"/>
      <c r="E245" s="21"/>
      <c r="F245" s="22">
        <v>797234</v>
      </c>
      <c r="G245" s="23">
        <v>342.83947122174919</v>
      </c>
      <c r="H245" s="23">
        <v>302.61269637411476</v>
      </c>
      <c r="I245" s="23">
        <v>0</v>
      </c>
      <c r="J245" s="23">
        <v>302.61269637411476</v>
      </c>
      <c r="K245" s="23">
        <v>369.38926634556191</v>
      </c>
      <c r="L245" s="23">
        <v>712.2287375673111</v>
      </c>
      <c r="M245" s="1"/>
      <c r="N245" s="23">
        <v>345.39688284444043</v>
      </c>
      <c r="O245" s="23">
        <v>274.69071087369076</v>
      </c>
      <c r="P245" s="23">
        <v>1.2914250029928498</v>
      </c>
      <c r="Q245" s="23">
        <v>0</v>
      </c>
      <c r="R245" s="23">
        <v>275.98213587668363</v>
      </c>
      <c r="S245" s="23">
        <v>352.59224215209622</v>
      </c>
      <c r="T245" s="23">
        <v>697.9891249965367</v>
      </c>
      <c r="W245" s="54" t="s">
        <v>608</v>
      </c>
      <c r="X245" s="63" t="s">
        <v>560</v>
      </c>
      <c r="Y245" s="54" t="s">
        <v>555</v>
      </c>
      <c r="Z245" s="54"/>
      <c r="AA245" s="54" t="s">
        <v>803</v>
      </c>
      <c r="AB245" s="55" t="s">
        <v>247</v>
      </c>
      <c r="AC245" s="55"/>
      <c r="AD245" s="57">
        <v>273.323283</v>
      </c>
      <c r="AE245" s="57">
        <v>241.253130381121</v>
      </c>
      <c r="AF245" s="57">
        <v>0</v>
      </c>
      <c r="AG245" s="52">
        <f t="shared" si="12"/>
        <v>241.253130381121</v>
      </c>
      <c r="AH245" s="52">
        <f t="shared" si="13"/>
        <v>294.48968236573768</v>
      </c>
      <c r="AI245" s="58">
        <v>567.81296536573768</v>
      </c>
      <c r="AJ245" s="36"/>
      <c r="AK245" s="57">
        <v>275.36213849760463</v>
      </c>
      <c r="AL245" s="57">
        <v>218.99277419267599</v>
      </c>
      <c r="AM245" s="57">
        <v>1.0295679208360016</v>
      </c>
      <c r="AN245" s="57">
        <v>0</v>
      </c>
      <c r="AO245" s="52">
        <f t="shared" si="14"/>
        <v>220.022342113512</v>
      </c>
      <c r="AP245" s="52">
        <f t="shared" si="15"/>
        <v>281.09852357988427</v>
      </c>
      <c r="AQ245" s="52">
        <v>556.46066207748891</v>
      </c>
    </row>
    <row r="246" spans="3:43" x14ac:dyDescent="0.25">
      <c r="C246" s="21" t="s">
        <v>248</v>
      </c>
      <c r="D246" s="21"/>
      <c r="E246" s="21"/>
      <c r="F246" s="22">
        <v>1108111</v>
      </c>
      <c r="G246" s="23">
        <v>17.977796448189757</v>
      </c>
      <c r="H246" s="23">
        <v>21.616726405048773</v>
      </c>
      <c r="I246" s="23">
        <v>0</v>
      </c>
      <c r="J246" s="23">
        <v>21.616726405048773</v>
      </c>
      <c r="K246" s="23">
        <v>21.942144171359718</v>
      </c>
      <c r="L246" s="23">
        <v>39.919940619549479</v>
      </c>
      <c r="M246" s="1"/>
      <c r="N246" s="23">
        <v>18.098600315936778</v>
      </c>
      <c r="O246" s="23">
        <v>20.005267429280099</v>
      </c>
      <c r="P246" s="23">
        <v>9.2541322778134247E-2</v>
      </c>
      <c r="Q246" s="23">
        <v>0</v>
      </c>
      <c r="R246" s="23">
        <v>20.097808752058231</v>
      </c>
      <c r="S246" s="23">
        <v>20.667407531770259</v>
      </c>
      <c r="T246" s="23">
        <v>38.766007847707037</v>
      </c>
      <c r="W246" s="54" t="s">
        <v>565</v>
      </c>
      <c r="X246" s="63" t="s">
        <v>566</v>
      </c>
      <c r="Y246" s="54" t="s">
        <v>567</v>
      </c>
      <c r="Z246" s="54"/>
      <c r="AA246" s="54" t="s">
        <v>804</v>
      </c>
      <c r="AB246" s="55" t="s">
        <v>248</v>
      </c>
      <c r="AC246" s="55"/>
      <c r="AD246" s="57">
        <v>19.921393999999999</v>
      </c>
      <c r="AE246" s="57">
        <v>23.953732313425</v>
      </c>
      <c r="AF246" s="57">
        <v>0</v>
      </c>
      <c r="AG246" s="52">
        <f t="shared" si="12"/>
        <v>23.953732313425</v>
      </c>
      <c r="AH246" s="52">
        <f t="shared" si="13"/>
        <v>24.314331319869588</v>
      </c>
      <c r="AI246" s="58">
        <v>44.235725319869587</v>
      </c>
      <c r="AJ246" s="36"/>
      <c r="AK246" s="57">
        <v>20.05525809469302</v>
      </c>
      <c r="AL246" s="57">
        <v>22.168056896326998</v>
      </c>
      <c r="AM246" s="57">
        <v>0.10254605772500112</v>
      </c>
      <c r="AN246" s="57">
        <v>0</v>
      </c>
      <c r="AO246" s="52">
        <f t="shared" si="14"/>
        <v>22.270602954051999</v>
      </c>
      <c r="AP246" s="52">
        <f t="shared" si="15"/>
        <v>22.901781627437476</v>
      </c>
      <c r="AQ246" s="52">
        <v>42.957039722130496</v>
      </c>
    </row>
    <row r="247" spans="3:43" x14ac:dyDescent="0.25">
      <c r="C247" s="21" t="s">
        <v>249</v>
      </c>
      <c r="D247" s="21" t="s">
        <v>362</v>
      </c>
      <c r="E247" s="21"/>
      <c r="F247" s="22">
        <v>126965</v>
      </c>
      <c r="G247" s="23">
        <v>53.988705312487696</v>
      </c>
      <c r="H247" s="23">
        <v>64.212739785956771</v>
      </c>
      <c r="I247" s="23">
        <v>0</v>
      </c>
      <c r="J247" s="23">
        <v>64.212739785956771</v>
      </c>
      <c r="K247" s="23">
        <v>79.036918072760812</v>
      </c>
      <c r="L247" s="23">
        <v>133.02562338524851</v>
      </c>
      <c r="M247" s="1"/>
      <c r="N247" s="23">
        <v>54.132379654536777</v>
      </c>
      <c r="O247" s="23">
        <v>55.500849288945773</v>
      </c>
      <c r="P247" s="23">
        <v>0.27490194611901553</v>
      </c>
      <c r="Q247" s="23">
        <v>0</v>
      </c>
      <c r="R247" s="23">
        <v>55.775751235064781</v>
      </c>
      <c r="S247" s="23">
        <v>73.513341064512332</v>
      </c>
      <c r="T247" s="23">
        <v>127.64572071904909</v>
      </c>
      <c r="W247" s="54" t="s">
        <v>553</v>
      </c>
      <c r="X247" s="62" t="s">
        <v>554</v>
      </c>
      <c r="Y247" s="54" t="s">
        <v>555</v>
      </c>
      <c r="Z247" s="54"/>
      <c r="AA247" s="54" t="s">
        <v>805</v>
      </c>
      <c r="AB247" s="55" t="s">
        <v>249</v>
      </c>
      <c r="AC247" s="55"/>
      <c r="AD247" s="57">
        <v>6.8546759699999997</v>
      </c>
      <c r="AE247" s="57">
        <v>8.152770506924</v>
      </c>
      <c r="AF247" s="57">
        <v>0</v>
      </c>
      <c r="AG247" s="52">
        <f t="shared" si="12"/>
        <v>8.152770506924</v>
      </c>
      <c r="AH247" s="52">
        <f t="shared" si="13"/>
        <v>10.034922303108075</v>
      </c>
      <c r="AI247" s="58">
        <v>16.889598273108074</v>
      </c>
      <c r="AJ247" s="36"/>
      <c r="AK247" s="57">
        <v>6.8729175828382614</v>
      </c>
      <c r="AL247" s="57">
        <v>7.0466653299709998</v>
      </c>
      <c r="AM247" s="57">
        <v>3.4902925589000808E-2</v>
      </c>
      <c r="AN247" s="57">
        <v>0</v>
      </c>
      <c r="AO247" s="52">
        <f t="shared" si="14"/>
        <v>7.0815682555600006</v>
      </c>
      <c r="AP247" s="52">
        <f t="shared" si="15"/>
        <v>9.3336213482558072</v>
      </c>
      <c r="AQ247" s="52">
        <v>16.20653893109407</v>
      </c>
    </row>
    <row r="248" spans="3:43" x14ac:dyDescent="0.25">
      <c r="C248" s="21" t="s">
        <v>250</v>
      </c>
      <c r="D248" s="21" t="s">
        <v>199</v>
      </c>
      <c r="E248" s="21" t="s">
        <v>200</v>
      </c>
      <c r="F248" s="22">
        <v>57875</v>
      </c>
      <c r="G248" s="23">
        <v>56.439896328293734</v>
      </c>
      <c r="H248" s="23">
        <v>58.922339596976244</v>
      </c>
      <c r="I248" s="23">
        <v>0</v>
      </c>
      <c r="J248" s="23">
        <v>58.922339596976244</v>
      </c>
      <c r="K248" s="23">
        <v>67.274749698158104</v>
      </c>
      <c r="L248" s="23">
        <v>123.71464602645185</v>
      </c>
      <c r="M248" s="1"/>
      <c r="N248" s="23">
        <v>56.978449720791751</v>
      </c>
      <c r="O248" s="23">
        <v>50.993253546056152</v>
      </c>
      <c r="P248" s="23">
        <v>0.25194331326133718</v>
      </c>
      <c r="Q248" s="23">
        <v>0</v>
      </c>
      <c r="R248" s="23">
        <v>51.245196859317481</v>
      </c>
      <c r="S248" s="23">
        <v>61.154075878846449</v>
      </c>
      <c r="T248" s="23">
        <v>118.1325255996382</v>
      </c>
      <c r="W248" s="54" t="s">
        <v>553</v>
      </c>
      <c r="X248" s="62" t="s">
        <v>554</v>
      </c>
      <c r="Y248" s="54" t="s">
        <v>555</v>
      </c>
      <c r="Z248" s="54"/>
      <c r="AA248" s="54" t="s">
        <v>806</v>
      </c>
      <c r="AB248" s="55" t="s">
        <v>250</v>
      </c>
      <c r="AC248" s="55"/>
      <c r="AD248" s="57">
        <v>3.2664589999999998</v>
      </c>
      <c r="AE248" s="57">
        <v>3.4101304041749998</v>
      </c>
      <c r="AF248" s="57">
        <v>0</v>
      </c>
      <c r="AG248" s="52">
        <f t="shared" si="12"/>
        <v>3.4101304041749998</v>
      </c>
      <c r="AH248" s="52">
        <f t="shared" si="13"/>
        <v>3.8935261387809006</v>
      </c>
      <c r="AI248" s="58">
        <v>7.1599851387809004</v>
      </c>
      <c r="AJ248" s="36"/>
      <c r="AK248" s="57">
        <v>3.2976277775908227</v>
      </c>
      <c r="AL248" s="57">
        <v>2.9512345489779999</v>
      </c>
      <c r="AM248" s="57">
        <v>1.4581219254999887E-2</v>
      </c>
      <c r="AN248" s="57">
        <v>0</v>
      </c>
      <c r="AO248" s="52">
        <f t="shared" si="14"/>
        <v>2.9658157682329995</v>
      </c>
      <c r="AP248" s="52">
        <f t="shared" si="15"/>
        <v>3.5392921414882381</v>
      </c>
      <c r="AQ248" s="52">
        <v>6.8369199190790608</v>
      </c>
    </row>
    <row r="249" spans="3:43" x14ac:dyDescent="0.25">
      <c r="C249" s="21" t="s">
        <v>251</v>
      </c>
      <c r="D249" s="21"/>
      <c r="E249" s="21" t="s">
        <v>150</v>
      </c>
      <c r="F249" s="22">
        <v>227495</v>
      </c>
      <c r="G249" s="23">
        <v>307.86402338512937</v>
      </c>
      <c r="H249" s="23">
        <v>622.7897560433064</v>
      </c>
      <c r="I249" s="23">
        <v>-0.25854194597683466</v>
      </c>
      <c r="J249" s="23">
        <v>622.53121409732955</v>
      </c>
      <c r="K249" s="23">
        <v>720.25604981538731</v>
      </c>
      <c r="L249" s="23">
        <v>1028.1200732005166</v>
      </c>
      <c r="M249" s="1"/>
      <c r="N249" s="23">
        <v>307.61724634991242</v>
      </c>
      <c r="O249" s="23">
        <v>559.22694788758429</v>
      </c>
      <c r="P249" s="23">
        <v>2.6926741778676977</v>
      </c>
      <c r="Q249" s="23">
        <v>-0.25854194597683466</v>
      </c>
      <c r="R249" s="23">
        <v>561.66108011947517</v>
      </c>
      <c r="S249" s="23">
        <v>675.29901396562479</v>
      </c>
      <c r="T249" s="23">
        <v>982.91626031553722</v>
      </c>
      <c r="W249" s="54" t="s">
        <v>575</v>
      </c>
      <c r="X249" s="63" t="s">
        <v>554</v>
      </c>
      <c r="Y249" s="54" t="s">
        <v>572</v>
      </c>
      <c r="Z249" s="54"/>
      <c r="AA249" s="54" t="s">
        <v>807</v>
      </c>
      <c r="AB249" s="55" t="s">
        <v>251</v>
      </c>
      <c r="AC249" s="55"/>
      <c r="AD249" s="57">
        <v>70.037526</v>
      </c>
      <c r="AE249" s="57">
        <v>141.68155555107199</v>
      </c>
      <c r="AF249" s="57">
        <v>-5.8817000000000001E-2</v>
      </c>
      <c r="AG249" s="52">
        <f t="shared" si="12"/>
        <v>141.62273855107199</v>
      </c>
      <c r="AH249" s="52">
        <f t="shared" si="13"/>
        <v>163.85465005275154</v>
      </c>
      <c r="AI249" s="58">
        <v>233.89217605275152</v>
      </c>
      <c r="AJ249" s="36"/>
      <c r="AK249" s="57">
        <v>69.981385458373325</v>
      </c>
      <c r="AL249" s="57">
        <v>127.22133450968599</v>
      </c>
      <c r="AM249" s="57">
        <v>0.6125699120940119</v>
      </c>
      <c r="AN249" s="57">
        <v>-5.8817000000000001E-2</v>
      </c>
      <c r="AO249" s="52">
        <f t="shared" si="14"/>
        <v>127.77508742178</v>
      </c>
      <c r="AP249" s="52">
        <f t="shared" si="15"/>
        <v>153.6271491821098</v>
      </c>
      <c r="AQ249" s="52">
        <v>223.60853464048313</v>
      </c>
    </row>
    <row r="250" spans="3:43" x14ac:dyDescent="0.25">
      <c r="C250" s="21" t="s">
        <v>252</v>
      </c>
      <c r="D250" s="21" t="s">
        <v>253</v>
      </c>
      <c r="E250" s="21"/>
      <c r="F250" s="22">
        <v>150498</v>
      </c>
      <c r="G250" s="23">
        <v>73.581695437813124</v>
      </c>
      <c r="H250" s="23">
        <v>90.954014037276238</v>
      </c>
      <c r="I250" s="23">
        <v>-0.15980943268349079</v>
      </c>
      <c r="J250" s="23">
        <v>90.79420460459275</v>
      </c>
      <c r="K250" s="23">
        <v>109.87152403947346</v>
      </c>
      <c r="L250" s="23">
        <v>183.45321947728658</v>
      </c>
      <c r="M250" s="1"/>
      <c r="N250" s="23">
        <v>74.132564189629178</v>
      </c>
      <c r="O250" s="23">
        <v>79.163161910982197</v>
      </c>
      <c r="P250" s="23">
        <v>0.39324591098885137</v>
      </c>
      <c r="Q250" s="23">
        <v>-0.15980943268349079</v>
      </c>
      <c r="R250" s="23">
        <v>79.396598389287561</v>
      </c>
      <c r="S250" s="23">
        <v>101.41144336343716</v>
      </c>
      <c r="T250" s="23">
        <v>175.54400755306634</v>
      </c>
      <c r="W250" s="54" t="s">
        <v>553</v>
      </c>
      <c r="X250" s="62" t="s">
        <v>554</v>
      </c>
      <c r="Y250" s="54" t="s">
        <v>558</v>
      </c>
      <c r="Z250" s="54"/>
      <c r="AA250" s="54" t="s">
        <v>808</v>
      </c>
      <c r="AB250" s="55" t="s">
        <v>252</v>
      </c>
      <c r="AC250" s="55"/>
      <c r="AD250" s="57">
        <v>11.073898</v>
      </c>
      <c r="AE250" s="57">
        <v>13.688397204581999</v>
      </c>
      <c r="AF250" s="57">
        <v>-2.4050999999999999E-2</v>
      </c>
      <c r="AG250" s="52">
        <f t="shared" si="12"/>
        <v>13.664346204581999</v>
      </c>
      <c r="AH250" s="52">
        <f t="shared" si="13"/>
        <v>16.535444624892676</v>
      </c>
      <c r="AI250" s="58">
        <v>27.609342624892676</v>
      </c>
      <c r="AJ250" s="36"/>
      <c r="AK250" s="57">
        <v>11.156802645410812</v>
      </c>
      <c r="AL250" s="57">
        <v>11.913897541278999</v>
      </c>
      <c r="AM250" s="57">
        <v>5.9182723112000152E-2</v>
      </c>
      <c r="AN250" s="57">
        <v>-2.4050999999999999E-2</v>
      </c>
      <c r="AO250" s="52">
        <f t="shared" si="14"/>
        <v>11.949029264390999</v>
      </c>
      <c r="AP250" s="52">
        <f t="shared" si="15"/>
        <v>15.262219403310565</v>
      </c>
      <c r="AQ250" s="52">
        <v>26.419022048721377</v>
      </c>
    </row>
    <row r="251" spans="3:43" x14ac:dyDescent="0.25">
      <c r="C251" s="21" t="s">
        <v>253</v>
      </c>
      <c r="D251" s="21"/>
      <c r="E251" s="21"/>
      <c r="F251" s="22">
        <v>663236</v>
      </c>
      <c r="G251" s="23">
        <v>404.75668992636105</v>
      </c>
      <c r="H251" s="23">
        <v>237.24032637888624</v>
      </c>
      <c r="I251" s="23">
        <v>0</v>
      </c>
      <c r="J251" s="23">
        <v>237.24032637888624</v>
      </c>
      <c r="K251" s="23">
        <v>293.69518595540848</v>
      </c>
      <c r="L251" s="23">
        <v>698.45187588176952</v>
      </c>
      <c r="M251" s="1"/>
      <c r="N251" s="23">
        <v>407.57021505867385</v>
      </c>
      <c r="O251" s="23">
        <v>218.15544026353061</v>
      </c>
      <c r="P251" s="23">
        <v>1.0257248045432028</v>
      </c>
      <c r="Q251" s="23">
        <v>0</v>
      </c>
      <c r="R251" s="23">
        <v>219.18116506807382</v>
      </c>
      <c r="S251" s="23">
        <v>285.45372865861322</v>
      </c>
      <c r="T251" s="23">
        <v>693.02394371728712</v>
      </c>
      <c r="W251" s="54" t="s">
        <v>608</v>
      </c>
      <c r="X251" s="63" t="s">
        <v>557</v>
      </c>
      <c r="Y251" s="54" t="s">
        <v>558</v>
      </c>
      <c r="Z251" s="54"/>
      <c r="AA251" s="54" t="s">
        <v>809</v>
      </c>
      <c r="AB251" s="55" t="s">
        <v>253</v>
      </c>
      <c r="AC251" s="55"/>
      <c r="AD251" s="57">
        <v>268.449208</v>
      </c>
      <c r="AE251" s="57">
        <v>157.346325106227</v>
      </c>
      <c r="AF251" s="57">
        <v>0</v>
      </c>
      <c r="AG251" s="52">
        <f t="shared" si="12"/>
        <v>157.346325106227</v>
      </c>
      <c r="AH251" s="52">
        <f t="shared" si="13"/>
        <v>194.78922035232131</v>
      </c>
      <c r="AI251" s="58">
        <v>463.23842835232131</v>
      </c>
      <c r="AJ251" s="36"/>
      <c r="AK251" s="57">
        <v>270.31523915465459</v>
      </c>
      <c r="AL251" s="57">
        <v>144.68854157862299</v>
      </c>
      <c r="AM251" s="57">
        <v>0.68029761646601561</v>
      </c>
      <c r="AN251" s="57">
        <v>0</v>
      </c>
      <c r="AO251" s="52">
        <f t="shared" si="14"/>
        <v>145.36883919508901</v>
      </c>
      <c r="AP251" s="52">
        <f t="shared" si="15"/>
        <v>189.32318918062401</v>
      </c>
      <c r="AQ251" s="52">
        <v>459.6384283352786</v>
      </c>
    </row>
    <row r="252" spans="3:43" x14ac:dyDescent="0.25">
      <c r="C252" s="21" t="s">
        <v>254</v>
      </c>
      <c r="D252" s="21" t="s">
        <v>194</v>
      </c>
      <c r="E252" s="21" t="s">
        <v>195</v>
      </c>
      <c r="F252" s="22">
        <v>90740</v>
      </c>
      <c r="G252" s="23">
        <v>57.670487106017191</v>
      </c>
      <c r="H252" s="23">
        <v>98.801065071589136</v>
      </c>
      <c r="I252" s="23">
        <v>-0.76548379986775394</v>
      </c>
      <c r="J252" s="23">
        <v>98.035581271721398</v>
      </c>
      <c r="K252" s="23">
        <v>123.53532720726814</v>
      </c>
      <c r="L252" s="23">
        <v>181.20581431328532</v>
      </c>
      <c r="M252" s="1"/>
      <c r="N252" s="23">
        <v>57.573270468951179</v>
      </c>
      <c r="O252" s="23">
        <v>85.278540089111743</v>
      </c>
      <c r="P252" s="23">
        <v>0.42420571150539615</v>
      </c>
      <c r="Q252" s="23">
        <v>-0.76548379986775394</v>
      </c>
      <c r="R252" s="23">
        <v>84.937262000749385</v>
      </c>
      <c r="S252" s="23">
        <v>113.78931873953559</v>
      </c>
      <c r="T252" s="23">
        <v>171.36258920848675</v>
      </c>
      <c r="W252" s="54" t="s">
        <v>553</v>
      </c>
      <c r="X252" s="62" t="s">
        <v>554</v>
      </c>
      <c r="Y252" s="54" t="s">
        <v>555</v>
      </c>
      <c r="Z252" s="54"/>
      <c r="AA252" s="54" t="s">
        <v>810</v>
      </c>
      <c r="AB252" s="55" t="s">
        <v>254</v>
      </c>
      <c r="AC252" s="55"/>
      <c r="AD252" s="57">
        <v>5.2330199999999998</v>
      </c>
      <c r="AE252" s="57">
        <v>8.9652086445959984</v>
      </c>
      <c r="AF252" s="57">
        <v>-6.9459999999999994E-2</v>
      </c>
      <c r="AG252" s="52">
        <f t="shared" si="12"/>
        <v>8.895748644595999</v>
      </c>
      <c r="AH252" s="52">
        <f t="shared" si="13"/>
        <v>11.209595590787512</v>
      </c>
      <c r="AI252" s="58">
        <v>16.442615590787511</v>
      </c>
      <c r="AJ252" s="36"/>
      <c r="AK252" s="57">
        <v>5.2241985623526297</v>
      </c>
      <c r="AL252" s="57">
        <v>7.7381747276860002</v>
      </c>
      <c r="AM252" s="57">
        <v>3.8492426261999647E-2</v>
      </c>
      <c r="AN252" s="57">
        <v>-6.9459999999999994E-2</v>
      </c>
      <c r="AO252" s="52">
        <f t="shared" si="14"/>
        <v>7.7072071539479996</v>
      </c>
      <c r="AP252" s="52">
        <f t="shared" si="15"/>
        <v>10.325242782425459</v>
      </c>
      <c r="AQ252" s="52">
        <v>15.549441344778089</v>
      </c>
    </row>
    <row r="253" spans="3:43" x14ac:dyDescent="0.25">
      <c r="C253" s="21" t="s">
        <v>255</v>
      </c>
      <c r="D253" s="21"/>
      <c r="E253" s="21" t="s">
        <v>68</v>
      </c>
      <c r="F253" s="22">
        <v>189458</v>
      </c>
      <c r="G253" s="23">
        <v>298.64061163951908</v>
      </c>
      <c r="H253" s="23">
        <v>488.31553959882928</v>
      </c>
      <c r="I253" s="23">
        <v>-0.32134298894741842</v>
      </c>
      <c r="J253" s="23">
        <v>487.99419660988184</v>
      </c>
      <c r="K253" s="23">
        <v>581.79880898990302</v>
      </c>
      <c r="L253" s="23">
        <v>880.43942062942199</v>
      </c>
      <c r="M253" s="1"/>
      <c r="N253" s="23">
        <v>302.28084214825412</v>
      </c>
      <c r="O253" s="23">
        <v>440.08457624187417</v>
      </c>
      <c r="P253" s="23">
        <v>2.0964488794508607</v>
      </c>
      <c r="Q253" s="23">
        <v>-0.32134298894741842</v>
      </c>
      <c r="R253" s="23">
        <v>441.85968213237766</v>
      </c>
      <c r="S253" s="23">
        <v>553.33051559497062</v>
      </c>
      <c r="T253" s="23">
        <v>855.61135774322463</v>
      </c>
      <c r="W253" s="54" t="s">
        <v>581</v>
      </c>
      <c r="X253" s="63" t="s">
        <v>554</v>
      </c>
      <c r="Y253" s="54" t="s">
        <v>572</v>
      </c>
      <c r="Z253" s="54"/>
      <c r="AA253" s="54" t="s">
        <v>811</v>
      </c>
      <c r="AB253" s="55" t="s">
        <v>255</v>
      </c>
      <c r="AC253" s="55"/>
      <c r="AD253" s="57">
        <v>56.579853</v>
      </c>
      <c r="AE253" s="57">
        <v>92.515285501314992</v>
      </c>
      <c r="AF253" s="57">
        <v>-6.0880999999999998E-2</v>
      </c>
      <c r="AG253" s="52">
        <f t="shared" si="12"/>
        <v>92.454404501314997</v>
      </c>
      <c r="AH253" s="52">
        <f t="shared" si="13"/>
        <v>110.22643875360903</v>
      </c>
      <c r="AI253" s="58">
        <v>166.80629175360903</v>
      </c>
      <c r="AJ253" s="36"/>
      <c r="AK253" s="57">
        <v>57.269523791723927</v>
      </c>
      <c r="AL253" s="57">
        <v>83.377543645632997</v>
      </c>
      <c r="AM253" s="57">
        <v>0.39718901180300115</v>
      </c>
      <c r="AN253" s="57">
        <v>-6.0880999999999998E-2</v>
      </c>
      <c r="AO253" s="52">
        <f t="shared" si="14"/>
        <v>83.71385165743601</v>
      </c>
      <c r="AP253" s="52">
        <f t="shared" si="15"/>
        <v>104.83289282359193</v>
      </c>
      <c r="AQ253" s="52">
        <v>162.10241661531586</v>
      </c>
    </row>
    <row r="254" spans="3:43" x14ac:dyDescent="0.25">
      <c r="C254" s="21" t="s">
        <v>256</v>
      </c>
      <c r="D254" s="21"/>
      <c r="E254" s="21" t="s">
        <v>107</v>
      </c>
      <c r="F254" s="22">
        <v>261024</v>
      </c>
      <c r="G254" s="23">
        <v>325.66556715091332</v>
      </c>
      <c r="H254" s="23">
        <v>488.69490194498593</v>
      </c>
      <c r="I254" s="23">
        <v>0</v>
      </c>
      <c r="J254" s="23">
        <v>488.69490194498593</v>
      </c>
      <c r="K254" s="23">
        <v>574.81898820634683</v>
      </c>
      <c r="L254" s="23">
        <v>900.48455535726032</v>
      </c>
      <c r="M254" s="1"/>
      <c r="N254" s="23">
        <v>325.83497725813083</v>
      </c>
      <c r="O254" s="23">
        <v>437.91696476035537</v>
      </c>
      <c r="P254" s="23">
        <v>2.1129058892707353</v>
      </c>
      <c r="Q254" s="23">
        <v>0</v>
      </c>
      <c r="R254" s="23">
        <v>440.0298706496261</v>
      </c>
      <c r="S254" s="23">
        <v>542.07498949735736</v>
      </c>
      <c r="T254" s="23">
        <v>867.90996675548809</v>
      </c>
      <c r="W254" s="54" t="s">
        <v>581</v>
      </c>
      <c r="X254" s="63" t="s">
        <v>554</v>
      </c>
      <c r="Y254" s="54" t="s">
        <v>572</v>
      </c>
      <c r="Z254" s="54"/>
      <c r="AA254" s="54" t="s">
        <v>812</v>
      </c>
      <c r="AB254" s="55" t="s">
        <v>256</v>
      </c>
      <c r="AC254" s="55"/>
      <c r="AD254" s="57">
        <v>85.006529</v>
      </c>
      <c r="AE254" s="57">
        <v>127.56109808528801</v>
      </c>
      <c r="AF254" s="57">
        <v>0</v>
      </c>
      <c r="AG254" s="52">
        <f t="shared" si="12"/>
        <v>127.56109808528801</v>
      </c>
      <c r="AH254" s="52">
        <f t="shared" si="13"/>
        <v>150.0415515775735</v>
      </c>
      <c r="AI254" s="58">
        <v>235.0480805775735</v>
      </c>
      <c r="AJ254" s="36"/>
      <c r="AK254" s="57">
        <v>85.050749103826334</v>
      </c>
      <c r="AL254" s="57">
        <v>114.306837809607</v>
      </c>
      <c r="AM254" s="57">
        <v>0.55151914684100445</v>
      </c>
      <c r="AN254" s="57">
        <v>0</v>
      </c>
      <c r="AO254" s="52">
        <f t="shared" si="14"/>
        <v>114.85835695644801</v>
      </c>
      <c r="AP254" s="52">
        <f t="shared" si="15"/>
        <v>141.49458205855819</v>
      </c>
      <c r="AQ254" s="52">
        <v>226.54533116238451</v>
      </c>
    </row>
    <row r="255" spans="3:43" x14ac:dyDescent="0.25">
      <c r="C255" s="21" t="s">
        <v>257</v>
      </c>
      <c r="D255" s="21"/>
      <c r="E255" s="21" t="s">
        <v>110</v>
      </c>
      <c r="F255" s="22">
        <v>151184</v>
      </c>
      <c r="G255" s="23">
        <v>425.32500793734783</v>
      </c>
      <c r="H255" s="23">
        <v>255.79230784406417</v>
      </c>
      <c r="I255" s="23">
        <v>0</v>
      </c>
      <c r="J255" s="23">
        <v>255.79230784406417</v>
      </c>
      <c r="K255" s="23">
        <v>329.51113949729978</v>
      </c>
      <c r="L255" s="23">
        <v>754.83614743464761</v>
      </c>
      <c r="M255" s="1"/>
      <c r="N255" s="23">
        <v>429.66663836351432</v>
      </c>
      <c r="O255" s="23">
        <v>230.08625297897925</v>
      </c>
      <c r="P255" s="23">
        <v>1.0850395111982929</v>
      </c>
      <c r="Q255" s="23">
        <v>0</v>
      </c>
      <c r="R255" s="23">
        <v>231.17129249017754</v>
      </c>
      <c r="S255" s="23">
        <v>317.13127387067402</v>
      </c>
      <c r="T255" s="23">
        <v>746.7979122341884</v>
      </c>
      <c r="W255" s="54" t="s">
        <v>581</v>
      </c>
      <c r="X255" s="63" t="s">
        <v>554</v>
      </c>
      <c r="Y255" s="54" t="s">
        <v>572</v>
      </c>
      <c r="Z255" s="54"/>
      <c r="AA255" s="54" t="s">
        <v>813</v>
      </c>
      <c r="AB255" s="55" t="s">
        <v>257</v>
      </c>
      <c r="AC255" s="55"/>
      <c r="AD255" s="57">
        <v>64.302335999999997</v>
      </c>
      <c r="AE255" s="57">
        <v>38.671704269096999</v>
      </c>
      <c r="AF255" s="57">
        <v>0</v>
      </c>
      <c r="AG255" s="52">
        <f t="shared" si="12"/>
        <v>38.671704269096999</v>
      </c>
      <c r="AH255" s="52">
        <f t="shared" si="13"/>
        <v>49.816812113759767</v>
      </c>
      <c r="AI255" s="58">
        <v>114.11914811375976</v>
      </c>
      <c r="AJ255" s="36"/>
      <c r="AK255" s="57">
        <v>64.958721054349553</v>
      </c>
      <c r="AL255" s="57">
        <v>34.785360070373997</v>
      </c>
      <c r="AM255" s="57">
        <v>0.16404061346100271</v>
      </c>
      <c r="AN255" s="57">
        <v>0</v>
      </c>
      <c r="AO255" s="52">
        <f t="shared" si="14"/>
        <v>34.949400683835002</v>
      </c>
      <c r="AP255" s="52">
        <f t="shared" si="15"/>
        <v>47.945174508863985</v>
      </c>
      <c r="AQ255" s="52">
        <v>112.90389556321354</v>
      </c>
    </row>
    <row r="256" spans="3:43" x14ac:dyDescent="0.25">
      <c r="C256" s="21" t="s">
        <v>258</v>
      </c>
      <c r="D256" s="21"/>
      <c r="E256" s="21" t="s">
        <v>158</v>
      </c>
      <c r="F256" s="22">
        <v>208889</v>
      </c>
      <c r="G256" s="23">
        <v>283.22738392160431</v>
      </c>
      <c r="H256" s="23">
        <v>507.93049114500997</v>
      </c>
      <c r="I256" s="23">
        <v>0</v>
      </c>
      <c r="J256" s="23">
        <v>507.93049114500997</v>
      </c>
      <c r="K256" s="23">
        <v>623.35326658091492</v>
      </c>
      <c r="L256" s="23">
        <v>906.58065050251923</v>
      </c>
      <c r="M256" s="1"/>
      <c r="N256" s="23">
        <v>284.22054284144554</v>
      </c>
      <c r="O256" s="23">
        <v>456.04880237591743</v>
      </c>
      <c r="P256" s="23">
        <v>2.1960722770179539</v>
      </c>
      <c r="Q256" s="23">
        <v>0</v>
      </c>
      <c r="R256" s="23">
        <v>458.24487465293532</v>
      </c>
      <c r="S256" s="23">
        <v>583.15677023069486</v>
      </c>
      <c r="T256" s="23">
        <v>867.3773130721404</v>
      </c>
      <c r="W256" s="54" t="s">
        <v>581</v>
      </c>
      <c r="X256" s="63" t="s">
        <v>554</v>
      </c>
      <c r="Y256" s="54" t="s">
        <v>572</v>
      </c>
      <c r="Z256" s="54"/>
      <c r="AA256" s="54" t="s">
        <v>814</v>
      </c>
      <c r="AB256" s="55" t="s">
        <v>258</v>
      </c>
      <c r="AC256" s="55"/>
      <c r="AD256" s="57">
        <v>59.163085000000002</v>
      </c>
      <c r="AE256" s="57">
        <v>106.10109236478999</v>
      </c>
      <c r="AF256" s="57">
        <v>0</v>
      </c>
      <c r="AG256" s="52">
        <f t="shared" si="12"/>
        <v>106.10109236478999</v>
      </c>
      <c r="AH256" s="52">
        <f t="shared" si="13"/>
        <v>130.21164050282073</v>
      </c>
      <c r="AI256" s="58">
        <v>189.37472550282072</v>
      </c>
      <c r="AJ256" s="36"/>
      <c r="AK256" s="57">
        <v>59.370544973606712</v>
      </c>
      <c r="AL256" s="57">
        <v>95.263578279503008</v>
      </c>
      <c r="AM256" s="57">
        <v>0.45873534187400339</v>
      </c>
      <c r="AN256" s="57">
        <v>0</v>
      </c>
      <c r="AO256" s="52">
        <f t="shared" si="14"/>
        <v>95.722313621377012</v>
      </c>
      <c r="AP256" s="52">
        <f t="shared" si="15"/>
        <v>121.81503457671963</v>
      </c>
      <c r="AQ256" s="52">
        <v>181.18557955032634</v>
      </c>
    </row>
    <row r="257" spans="3:43" x14ac:dyDescent="0.25">
      <c r="C257" s="21" t="s">
        <v>259</v>
      </c>
      <c r="D257" s="21" t="s">
        <v>194</v>
      </c>
      <c r="E257" s="21" t="s">
        <v>195</v>
      </c>
      <c r="F257" s="22">
        <v>141552</v>
      </c>
      <c r="G257" s="23">
        <v>66.242497456765008</v>
      </c>
      <c r="H257" s="23">
        <v>85.884888280843782</v>
      </c>
      <c r="I257" s="23">
        <v>-0.16940770882785125</v>
      </c>
      <c r="J257" s="23">
        <v>85.715480572015935</v>
      </c>
      <c r="K257" s="23">
        <v>97.321249150064816</v>
      </c>
      <c r="L257" s="23">
        <v>163.56374660682982</v>
      </c>
      <c r="M257" s="1"/>
      <c r="N257" s="23">
        <v>66.513851641994123</v>
      </c>
      <c r="O257" s="23">
        <v>74.118993328331641</v>
      </c>
      <c r="P257" s="23">
        <v>0.37132919849241797</v>
      </c>
      <c r="Q257" s="23">
        <v>-0.16940770882785125</v>
      </c>
      <c r="R257" s="23">
        <v>74.320914817996211</v>
      </c>
      <c r="S257" s="23">
        <v>89.339972729042344</v>
      </c>
      <c r="T257" s="23">
        <v>155.85382437103647</v>
      </c>
      <c r="W257" s="54" t="s">
        <v>553</v>
      </c>
      <c r="X257" s="62" t="s">
        <v>554</v>
      </c>
      <c r="Y257" s="54" t="s">
        <v>555</v>
      </c>
      <c r="Z257" s="54"/>
      <c r="AA257" s="54" t="s">
        <v>815</v>
      </c>
      <c r="AB257" s="55" t="s">
        <v>259</v>
      </c>
      <c r="AC257" s="55"/>
      <c r="AD257" s="57">
        <v>9.3767580000000006</v>
      </c>
      <c r="AE257" s="57">
        <v>12.15717770593</v>
      </c>
      <c r="AF257" s="57">
        <v>-2.3980000000000001E-2</v>
      </c>
      <c r="AG257" s="52">
        <f t="shared" si="12"/>
        <v>12.13319770593</v>
      </c>
      <c r="AH257" s="52">
        <f t="shared" si="13"/>
        <v>13.776017459689976</v>
      </c>
      <c r="AI257" s="58">
        <v>23.152775459689977</v>
      </c>
      <c r="AJ257" s="36"/>
      <c r="AK257" s="57">
        <v>9.4151687276275524</v>
      </c>
      <c r="AL257" s="57">
        <v>10.491691743612</v>
      </c>
      <c r="AM257" s="57">
        <v>5.2562390704998747E-2</v>
      </c>
      <c r="AN257" s="57">
        <v>-2.3980000000000001E-2</v>
      </c>
      <c r="AO257" s="52">
        <f t="shared" si="14"/>
        <v>10.520274134316999</v>
      </c>
      <c r="AP257" s="52">
        <f t="shared" si="15"/>
        <v>12.646251819741401</v>
      </c>
      <c r="AQ257" s="52">
        <v>22.061420547368954</v>
      </c>
    </row>
    <row r="258" spans="3:43" x14ac:dyDescent="0.25">
      <c r="C258" s="21" t="s">
        <v>260</v>
      </c>
      <c r="D258" s="21" t="s">
        <v>109</v>
      </c>
      <c r="E258" s="21" t="s">
        <v>110</v>
      </c>
      <c r="F258" s="22">
        <v>45640</v>
      </c>
      <c r="G258" s="23">
        <v>66.646494303242775</v>
      </c>
      <c r="H258" s="23">
        <v>55.523986484443476</v>
      </c>
      <c r="I258" s="23">
        <v>-2.4544259421560031</v>
      </c>
      <c r="J258" s="23">
        <v>53.069560542287469</v>
      </c>
      <c r="K258" s="23">
        <v>65.688766143021468</v>
      </c>
      <c r="L258" s="23">
        <v>132.33526044626424</v>
      </c>
      <c r="M258" s="1"/>
      <c r="N258" s="23">
        <v>67.171305593730636</v>
      </c>
      <c r="O258" s="23">
        <v>48.042570202081507</v>
      </c>
      <c r="P258" s="23">
        <v>0.23941009811569119</v>
      </c>
      <c r="Q258" s="23">
        <v>-2.4544259421560031</v>
      </c>
      <c r="R258" s="23">
        <v>45.827554358041205</v>
      </c>
      <c r="S258" s="23">
        <v>60.812562536447857</v>
      </c>
      <c r="T258" s="23">
        <v>127.98386813017849</v>
      </c>
      <c r="W258" s="54" t="s">
        <v>553</v>
      </c>
      <c r="X258" s="62" t="s">
        <v>557</v>
      </c>
      <c r="Y258" s="54" t="s">
        <v>558</v>
      </c>
      <c r="Z258" s="54"/>
      <c r="AA258" s="54" t="s">
        <v>816</v>
      </c>
      <c r="AB258" s="55" t="s">
        <v>260</v>
      </c>
      <c r="AC258" s="55"/>
      <c r="AD258" s="57">
        <v>3.0417459999999998</v>
      </c>
      <c r="AE258" s="57">
        <v>2.53411474315</v>
      </c>
      <c r="AF258" s="57">
        <v>-0.11201999999999999</v>
      </c>
      <c r="AG258" s="52">
        <f t="shared" si="12"/>
        <v>2.4220947431500002</v>
      </c>
      <c r="AH258" s="52">
        <f t="shared" si="13"/>
        <v>2.9980352867675002</v>
      </c>
      <c r="AI258" s="58">
        <v>6.0397812867675</v>
      </c>
      <c r="AJ258" s="36"/>
      <c r="AK258" s="57">
        <v>3.0656983872978665</v>
      </c>
      <c r="AL258" s="57">
        <v>2.1926629040229999</v>
      </c>
      <c r="AM258" s="57">
        <v>1.0926676878000145E-2</v>
      </c>
      <c r="AN258" s="57">
        <v>-0.11201999999999999</v>
      </c>
      <c r="AO258" s="52">
        <f t="shared" si="14"/>
        <v>2.0915695809010004</v>
      </c>
      <c r="AP258" s="52">
        <f t="shared" si="15"/>
        <v>2.7754853541634801</v>
      </c>
      <c r="AQ258" s="52">
        <v>5.8411837414613466</v>
      </c>
    </row>
    <row r="259" spans="3:43" x14ac:dyDescent="0.25">
      <c r="C259" s="21" t="s">
        <v>261</v>
      </c>
      <c r="D259" s="21"/>
      <c r="E259" s="21" t="s">
        <v>38</v>
      </c>
      <c r="F259" s="22">
        <v>157319</v>
      </c>
      <c r="G259" s="23">
        <v>397.44857900190055</v>
      </c>
      <c r="H259" s="23">
        <v>426.65481186208916</v>
      </c>
      <c r="I259" s="23">
        <v>0</v>
      </c>
      <c r="J259" s="23">
        <v>426.65481186208916</v>
      </c>
      <c r="K259" s="23">
        <v>514.07093412977792</v>
      </c>
      <c r="L259" s="23">
        <v>911.51951313167854</v>
      </c>
      <c r="M259" s="1"/>
      <c r="N259" s="23">
        <v>399.67065616060137</v>
      </c>
      <c r="O259" s="23">
        <v>384.6211807932799</v>
      </c>
      <c r="P259" s="23">
        <v>1.8446713094031968</v>
      </c>
      <c r="Q259" s="23">
        <v>0</v>
      </c>
      <c r="R259" s="23">
        <v>386.46585210268307</v>
      </c>
      <c r="S259" s="23">
        <v>491.01836041769729</v>
      </c>
      <c r="T259" s="23">
        <v>890.68901657829872</v>
      </c>
      <c r="W259" s="54" t="s">
        <v>581</v>
      </c>
      <c r="X259" s="63" t="s">
        <v>554</v>
      </c>
      <c r="Y259" s="54" t="s">
        <v>572</v>
      </c>
      <c r="Z259" s="54"/>
      <c r="AA259" s="54" t="s">
        <v>817</v>
      </c>
      <c r="AB259" s="55" t="s">
        <v>261</v>
      </c>
      <c r="AC259" s="55"/>
      <c r="AD259" s="57">
        <v>62.526212999999998</v>
      </c>
      <c r="AE259" s="57">
        <v>67.120908347332005</v>
      </c>
      <c r="AF259" s="57">
        <v>0</v>
      </c>
      <c r="AG259" s="52">
        <f t="shared" si="12"/>
        <v>67.120908347332005</v>
      </c>
      <c r="AH259" s="52">
        <f t="shared" si="13"/>
        <v>80.873125286362537</v>
      </c>
      <c r="AI259" s="58">
        <v>143.39933828636254</v>
      </c>
      <c r="AJ259" s="36"/>
      <c r="AK259" s="57">
        <v>62.875787956529642</v>
      </c>
      <c r="AL259" s="57">
        <v>60.508219541217997</v>
      </c>
      <c r="AM259" s="57">
        <v>0.29020184572400154</v>
      </c>
      <c r="AN259" s="57">
        <v>0</v>
      </c>
      <c r="AO259" s="52">
        <f t="shared" si="14"/>
        <v>60.798421386941996</v>
      </c>
      <c r="AP259" s="52">
        <f t="shared" si="15"/>
        <v>77.24651744255172</v>
      </c>
      <c r="AQ259" s="52">
        <v>140.12230539908137</v>
      </c>
    </row>
    <row r="260" spans="3:43" x14ac:dyDescent="0.25">
      <c r="C260" s="21" t="s">
        <v>262</v>
      </c>
      <c r="D260" s="21"/>
      <c r="E260" s="21" t="s">
        <v>401</v>
      </c>
      <c r="F260" s="22">
        <v>293541</v>
      </c>
      <c r="G260" s="23">
        <v>289.69455374206672</v>
      </c>
      <c r="H260" s="23">
        <v>401.57847364268707</v>
      </c>
      <c r="I260" s="23">
        <v>0</v>
      </c>
      <c r="J260" s="23">
        <v>401.57847364268707</v>
      </c>
      <c r="K260" s="23">
        <v>471.48800872814854</v>
      </c>
      <c r="L260" s="23">
        <v>761.18256247021532</v>
      </c>
      <c r="M260" s="1"/>
      <c r="N260" s="23">
        <v>293.04340850468054</v>
      </c>
      <c r="O260" s="23">
        <v>359.86284981668661</v>
      </c>
      <c r="P260" s="23">
        <v>1.7211965197774739</v>
      </c>
      <c r="Q260" s="23">
        <v>0</v>
      </c>
      <c r="R260" s="23">
        <v>361.5840463364641</v>
      </c>
      <c r="S260" s="23">
        <v>442.78892191907454</v>
      </c>
      <c r="T260" s="23">
        <v>735.83233042375514</v>
      </c>
      <c r="W260" s="54" t="s">
        <v>571</v>
      </c>
      <c r="X260" s="63" t="s">
        <v>554</v>
      </c>
      <c r="Y260" s="54" t="s">
        <v>572</v>
      </c>
      <c r="Z260" s="54"/>
      <c r="AA260" s="54" t="s">
        <v>818</v>
      </c>
      <c r="AB260" s="55" t="s">
        <v>262</v>
      </c>
      <c r="AC260" s="55"/>
      <c r="AD260" s="57">
        <v>85.037228999999996</v>
      </c>
      <c r="AE260" s="57">
        <v>117.879746731548</v>
      </c>
      <c r="AF260" s="57">
        <v>0</v>
      </c>
      <c r="AG260" s="52">
        <f t="shared" si="12"/>
        <v>117.879746731548</v>
      </c>
      <c r="AH260" s="52">
        <f t="shared" si="13"/>
        <v>138.40106157006946</v>
      </c>
      <c r="AI260" s="58">
        <v>223.43829057006946</v>
      </c>
      <c r="AJ260" s="36"/>
      <c r="AK260" s="57">
        <v>86.020255175872435</v>
      </c>
      <c r="AL260" s="57">
        <v>105.63450079804001</v>
      </c>
      <c r="AM260" s="57">
        <v>0.50524174761199947</v>
      </c>
      <c r="AN260" s="57">
        <v>0</v>
      </c>
      <c r="AO260" s="52">
        <f t="shared" si="14"/>
        <v>106.13974254565201</v>
      </c>
      <c r="AP260" s="52">
        <f t="shared" si="15"/>
        <v>129.97670292904706</v>
      </c>
      <c r="AQ260" s="52">
        <v>215.99695810491951</v>
      </c>
    </row>
    <row r="261" spans="3:43" x14ac:dyDescent="0.25">
      <c r="C261" s="21" t="s">
        <v>263</v>
      </c>
      <c r="D261" s="21"/>
      <c r="E261" s="21" t="s">
        <v>87</v>
      </c>
      <c r="F261" s="22">
        <v>135065</v>
      </c>
      <c r="G261" s="23">
        <v>358.94419723836671</v>
      </c>
      <c r="H261" s="23">
        <v>583.7431571595381</v>
      </c>
      <c r="I261" s="23">
        <v>-0.74285714285714288</v>
      </c>
      <c r="J261" s="23">
        <v>583.00030001668085</v>
      </c>
      <c r="K261" s="23">
        <v>707.35341204821839</v>
      </c>
      <c r="L261" s="23">
        <v>1066.2976092865852</v>
      </c>
      <c r="M261" s="1"/>
      <c r="N261" s="23">
        <v>360.68172879038821</v>
      </c>
      <c r="O261" s="23">
        <v>523.72528567617076</v>
      </c>
      <c r="P261" s="23">
        <v>2.5238535324992464</v>
      </c>
      <c r="Q261" s="23">
        <v>-0.74285714285714288</v>
      </c>
      <c r="R261" s="23">
        <v>525.5062820658128</v>
      </c>
      <c r="S261" s="23">
        <v>662.78547178450276</v>
      </c>
      <c r="T261" s="23">
        <v>1023.4672005748909</v>
      </c>
      <c r="W261" s="54" t="s">
        <v>581</v>
      </c>
      <c r="X261" s="63" t="s">
        <v>560</v>
      </c>
      <c r="Y261" s="54" t="s">
        <v>555</v>
      </c>
      <c r="Z261" s="54"/>
      <c r="AA261" s="54" t="s">
        <v>819</v>
      </c>
      <c r="AB261" s="55" t="s">
        <v>263</v>
      </c>
      <c r="AC261" s="55"/>
      <c r="AD261" s="57">
        <v>48.480798</v>
      </c>
      <c r="AE261" s="57">
        <v>78.843269521753001</v>
      </c>
      <c r="AF261" s="57">
        <v>-0.10033400000000001</v>
      </c>
      <c r="AG261" s="52">
        <f t="shared" si="12"/>
        <v>78.742935521752997</v>
      </c>
      <c r="AH261" s="52">
        <f t="shared" si="13"/>
        <v>95.538688598292623</v>
      </c>
      <c r="AI261" s="58">
        <v>144.01948659829262</v>
      </c>
      <c r="AJ261" s="36"/>
      <c r="AK261" s="57">
        <v>48.71547769907378</v>
      </c>
      <c r="AL261" s="57">
        <v>70.736955709851998</v>
      </c>
      <c r="AM261" s="57">
        <v>0.34088427736701071</v>
      </c>
      <c r="AN261" s="57">
        <v>-0.10033400000000001</v>
      </c>
      <c r="AO261" s="52">
        <f t="shared" si="14"/>
        <v>70.977505987219004</v>
      </c>
      <c r="AP261" s="52">
        <f t="shared" si="15"/>
        <v>89.519119746573864</v>
      </c>
      <c r="AQ261" s="52">
        <v>138.23459744564764</v>
      </c>
    </row>
    <row r="262" spans="3:43" x14ac:dyDescent="0.25">
      <c r="C262" s="21" t="s">
        <v>264</v>
      </c>
      <c r="D262" s="21" t="s">
        <v>391</v>
      </c>
      <c r="E262" s="21" t="s">
        <v>169</v>
      </c>
      <c r="F262" s="22">
        <v>85044</v>
      </c>
      <c r="G262" s="23">
        <v>58.510441653732187</v>
      </c>
      <c r="H262" s="23">
        <v>57.416155043495124</v>
      </c>
      <c r="I262" s="23">
        <v>-1.3581205023282066E-2</v>
      </c>
      <c r="J262" s="23">
        <v>57.402573838471845</v>
      </c>
      <c r="K262" s="23">
        <v>70.114271322154437</v>
      </c>
      <c r="L262" s="23">
        <v>128.62471297588664</v>
      </c>
      <c r="M262" s="1"/>
      <c r="N262" s="23">
        <v>58.802359645977212</v>
      </c>
      <c r="O262" s="23">
        <v>49.760815161516398</v>
      </c>
      <c r="P262" s="23">
        <v>0.24528429632895235</v>
      </c>
      <c r="Q262" s="23">
        <v>-1.3581205023282066E-2</v>
      </c>
      <c r="R262" s="23">
        <v>49.99251825282208</v>
      </c>
      <c r="S262" s="23">
        <v>65.74543811543596</v>
      </c>
      <c r="T262" s="23">
        <v>124.54779776141316</v>
      </c>
      <c r="W262" s="54" t="s">
        <v>553</v>
      </c>
      <c r="X262" s="62" t="s">
        <v>554</v>
      </c>
      <c r="Y262" s="54" t="s">
        <v>555</v>
      </c>
      <c r="Z262" s="54"/>
      <c r="AA262" s="54" t="s">
        <v>820</v>
      </c>
      <c r="AB262" s="55" t="s">
        <v>264</v>
      </c>
      <c r="AC262" s="55"/>
      <c r="AD262" s="57">
        <v>4.975962</v>
      </c>
      <c r="AE262" s="57">
        <v>4.8828994895189997</v>
      </c>
      <c r="AF262" s="57">
        <v>-1.155E-3</v>
      </c>
      <c r="AG262" s="52">
        <f t="shared" si="12"/>
        <v>4.8817444895189999</v>
      </c>
      <c r="AH262" s="52">
        <f t="shared" si="13"/>
        <v>5.9627980903213027</v>
      </c>
      <c r="AI262" s="58">
        <v>10.938760090321303</v>
      </c>
      <c r="AJ262" s="36"/>
      <c r="AK262" s="57">
        <v>5.0007878737324862</v>
      </c>
      <c r="AL262" s="57">
        <v>4.2318587645960006</v>
      </c>
      <c r="AM262" s="57">
        <v>2.0859957696999422E-2</v>
      </c>
      <c r="AN262" s="57">
        <v>-1.155E-3</v>
      </c>
      <c r="AO262" s="52">
        <f t="shared" si="14"/>
        <v>4.2515637222930005</v>
      </c>
      <c r="AP262" s="52">
        <f t="shared" si="15"/>
        <v>5.5912550390891358</v>
      </c>
      <c r="AQ262" s="52">
        <v>10.592042912821622</v>
      </c>
    </row>
    <row r="263" spans="3:43" x14ac:dyDescent="0.25">
      <c r="C263" s="21" t="s">
        <v>265</v>
      </c>
      <c r="D263" s="21" t="s">
        <v>330</v>
      </c>
      <c r="E263" s="21"/>
      <c r="F263" s="22">
        <v>142260</v>
      </c>
      <c r="G263" s="23">
        <v>78.792330943343174</v>
      </c>
      <c r="H263" s="23">
        <v>36.668900606663861</v>
      </c>
      <c r="I263" s="23">
        <v>-0.15348657387881345</v>
      </c>
      <c r="J263" s="23">
        <v>36.515414032785046</v>
      </c>
      <c r="K263" s="23">
        <v>52.98446098579366</v>
      </c>
      <c r="L263" s="23">
        <v>131.77679192913683</v>
      </c>
      <c r="M263" s="1"/>
      <c r="N263" s="23">
        <v>79.44312974860928</v>
      </c>
      <c r="O263" s="23">
        <v>31.802470598488682</v>
      </c>
      <c r="P263" s="23">
        <v>0.15854050397862976</v>
      </c>
      <c r="Q263" s="23">
        <v>-0.15348657387881345</v>
      </c>
      <c r="R263" s="23">
        <v>31.807524528588495</v>
      </c>
      <c r="S263" s="23">
        <v>52.789452006182444</v>
      </c>
      <c r="T263" s="23">
        <v>132.23258175479171</v>
      </c>
      <c r="W263" s="54" t="s">
        <v>553</v>
      </c>
      <c r="X263" s="62" t="s">
        <v>554</v>
      </c>
      <c r="Y263" s="54" t="s">
        <v>572</v>
      </c>
      <c r="Z263" s="54"/>
      <c r="AA263" s="54" t="s">
        <v>821</v>
      </c>
      <c r="AB263" s="55" t="s">
        <v>265</v>
      </c>
      <c r="AC263" s="55"/>
      <c r="AD263" s="57">
        <v>11.208997</v>
      </c>
      <c r="AE263" s="57">
        <v>5.2165178003040005</v>
      </c>
      <c r="AF263" s="57">
        <v>-2.1835E-2</v>
      </c>
      <c r="AG263" s="52">
        <f t="shared" si="12"/>
        <v>5.1946828003040002</v>
      </c>
      <c r="AH263" s="52">
        <f t="shared" si="13"/>
        <v>7.5375694198390057</v>
      </c>
      <c r="AI263" s="58">
        <v>18.746566419839006</v>
      </c>
      <c r="AJ263" s="36"/>
      <c r="AK263" s="57">
        <v>11.301579638037156</v>
      </c>
      <c r="AL263" s="57">
        <v>4.5242194673410001</v>
      </c>
      <c r="AM263" s="57">
        <v>2.2553972095999866E-2</v>
      </c>
      <c r="AN263" s="57">
        <v>-2.1835E-2</v>
      </c>
      <c r="AO263" s="52">
        <f t="shared" si="14"/>
        <v>4.5249384394369994</v>
      </c>
      <c r="AP263" s="52">
        <f t="shared" si="15"/>
        <v>7.5098274423995139</v>
      </c>
      <c r="AQ263" s="52">
        <v>18.81140708043667</v>
      </c>
    </row>
    <row r="264" spans="3:43" x14ac:dyDescent="0.25">
      <c r="C264" s="21" t="s">
        <v>266</v>
      </c>
      <c r="D264" s="21" t="s">
        <v>194</v>
      </c>
      <c r="E264" s="21" t="s">
        <v>195</v>
      </c>
      <c r="F264" s="22">
        <v>57735</v>
      </c>
      <c r="G264" s="23">
        <v>51.302450853035417</v>
      </c>
      <c r="H264" s="23">
        <v>52.014078610426949</v>
      </c>
      <c r="I264" s="23">
        <v>-0.3994630639993072</v>
      </c>
      <c r="J264" s="23">
        <v>51.614615546427643</v>
      </c>
      <c r="K264" s="23">
        <v>62.62232278527938</v>
      </c>
      <c r="L264" s="23">
        <v>113.9247736383148</v>
      </c>
      <c r="M264" s="1"/>
      <c r="N264" s="23">
        <v>51.31849256501004</v>
      </c>
      <c r="O264" s="23">
        <v>45.092503486030999</v>
      </c>
      <c r="P264" s="23">
        <v>0.22178815578072525</v>
      </c>
      <c r="Q264" s="23">
        <v>-0.3994630639993072</v>
      </c>
      <c r="R264" s="23">
        <v>44.914828577812422</v>
      </c>
      <c r="S264" s="23">
        <v>60.036748947452814</v>
      </c>
      <c r="T264" s="23">
        <v>111.35524151246285</v>
      </c>
      <c r="W264" s="54" t="s">
        <v>553</v>
      </c>
      <c r="X264" s="62" t="s">
        <v>557</v>
      </c>
      <c r="Y264" s="54" t="s">
        <v>555</v>
      </c>
      <c r="Z264" s="54"/>
      <c r="AA264" s="54" t="s">
        <v>822</v>
      </c>
      <c r="AB264" s="55" t="s">
        <v>266</v>
      </c>
      <c r="AC264" s="55"/>
      <c r="AD264" s="57">
        <v>2.9619469999999999</v>
      </c>
      <c r="AE264" s="57">
        <v>3.0030328285730001</v>
      </c>
      <c r="AF264" s="57">
        <v>-2.3063E-2</v>
      </c>
      <c r="AG264" s="52">
        <f t="shared" si="12"/>
        <v>2.9799698285730001</v>
      </c>
      <c r="AH264" s="52">
        <f t="shared" si="13"/>
        <v>3.6154998060081049</v>
      </c>
      <c r="AI264" s="58">
        <v>6.5774468060081048</v>
      </c>
      <c r="AJ264" s="36"/>
      <c r="AK264" s="57">
        <v>2.9628731682408547</v>
      </c>
      <c r="AL264" s="57">
        <v>2.6034156887659998</v>
      </c>
      <c r="AM264" s="57">
        <v>1.2804939174000173E-2</v>
      </c>
      <c r="AN264" s="57">
        <v>-2.3063E-2</v>
      </c>
      <c r="AO264" s="52">
        <f t="shared" si="14"/>
        <v>2.5931576279400002</v>
      </c>
      <c r="AP264" s="52">
        <f t="shared" si="15"/>
        <v>3.4662217004811882</v>
      </c>
      <c r="AQ264" s="52">
        <v>6.4290948687220428</v>
      </c>
    </row>
    <row r="265" spans="3:43" x14ac:dyDescent="0.25">
      <c r="C265" s="21" t="s">
        <v>267</v>
      </c>
      <c r="D265" s="21"/>
      <c r="E265" s="21" t="s">
        <v>401</v>
      </c>
      <c r="F265" s="22">
        <v>193512</v>
      </c>
      <c r="G265" s="23">
        <v>555.53660754888585</v>
      </c>
      <c r="H265" s="23">
        <v>261.16622144695936</v>
      </c>
      <c r="I265" s="23">
        <v>0</v>
      </c>
      <c r="J265" s="23">
        <v>261.16622144695936</v>
      </c>
      <c r="K265" s="23">
        <v>333.53999527732196</v>
      </c>
      <c r="L265" s="23">
        <v>889.07660282620782</v>
      </c>
      <c r="M265" s="1"/>
      <c r="N265" s="23">
        <v>560.36417015382563</v>
      </c>
      <c r="O265" s="23">
        <v>237.11354278911384</v>
      </c>
      <c r="P265" s="23">
        <v>1.1028845633604465</v>
      </c>
      <c r="Q265" s="23">
        <v>0</v>
      </c>
      <c r="R265" s="23">
        <v>238.21642735247428</v>
      </c>
      <c r="S265" s="23">
        <v>322.65812496288089</v>
      </c>
      <c r="T265" s="23">
        <v>883.02229511670657</v>
      </c>
      <c r="W265" s="54" t="s">
        <v>571</v>
      </c>
      <c r="X265" s="63" t="s">
        <v>554</v>
      </c>
      <c r="Y265" s="54" t="s">
        <v>572</v>
      </c>
      <c r="Z265" s="54"/>
      <c r="AA265" s="54" t="s">
        <v>823</v>
      </c>
      <c r="AB265" s="55" t="s">
        <v>267</v>
      </c>
      <c r="AC265" s="55"/>
      <c r="AD265" s="57">
        <v>107.503</v>
      </c>
      <c r="AE265" s="57">
        <v>50.538797844644002</v>
      </c>
      <c r="AF265" s="57">
        <v>0</v>
      </c>
      <c r="AG265" s="52">
        <f t="shared" si="12"/>
        <v>50.538797844644002</v>
      </c>
      <c r="AH265" s="52">
        <f t="shared" si="13"/>
        <v>64.543991566105134</v>
      </c>
      <c r="AI265" s="58">
        <v>172.04699156610513</v>
      </c>
      <c r="AJ265" s="36"/>
      <c r="AK265" s="57">
        <v>108.43719129480711</v>
      </c>
      <c r="AL265" s="57">
        <v>45.884315892206999</v>
      </c>
      <c r="AM265" s="57">
        <v>0.21342139762500673</v>
      </c>
      <c r="AN265" s="57">
        <v>0</v>
      </c>
      <c r="AO265" s="52">
        <f t="shared" si="14"/>
        <v>46.097737289832004</v>
      </c>
      <c r="AP265" s="52">
        <f t="shared" si="15"/>
        <v>62.43821907781701</v>
      </c>
      <c r="AQ265" s="52">
        <v>170.87541037262412</v>
      </c>
    </row>
    <row r="266" spans="3:43" x14ac:dyDescent="0.25">
      <c r="C266" s="21" t="s">
        <v>268</v>
      </c>
      <c r="D266" s="21" t="s">
        <v>240</v>
      </c>
      <c r="E266" s="21" t="s">
        <v>241</v>
      </c>
      <c r="F266" s="22">
        <v>53462</v>
      </c>
      <c r="G266" s="23">
        <v>67.150144027533571</v>
      </c>
      <c r="H266" s="23">
        <v>62.219315137443409</v>
      </c>
      <c r="I266" s="23">
        <v>-0.71671467584452497</v>
      </c>
      <c r="J266" s="23">
        <v>61.502600461598881</v>
      </c>
      <c r="K266" s="23">
        <v>74.582077836271992</v>
      </c>
      <c r="L266" s="23">
        <v>141.73222186380556</v>
      </c>
      <c r="M266" s="1"/>
      <c r="N266" s="23">
        <v>67.700349154622373</v>
      </c>
      <c r="O266" s="23">
        <v>54.026388179473273</v>
      </c>
      <c r="P266" s="23">
        <v>0.26601640612022964</v>
      </c>
      <c r="Q266" s="23">
        <v>-0.71671467584452497</v>
      </c>
      <c r="R266" s="23">
        <v>53.575689909748974</v>
      </c>
      <c r="S266" s="23">
        <v>69.53859018305269</v>
      </c>
      <c r="T266" s="23">
        <v>137.23893933767505</v>
      </c>
      <c r="W266" s="54" t="s">
        <v>553</v>
      </c>
      <c r="X266" s="62" t="s">
        <v>557</v>
      </c>
      <c r="Y266" s="54" t="s">
        <v>558</v>
      </c>
      <c r="Z266" s="54"/>
      <c r="AA266" s="54" t="s">
        <v>824</v>
      </c>
      <c r="AB266" s="55" t="s">
        <v>268</v>
      </c>
      <c r="AC266" s="55"/>
      <c r="AD266" s="57">
        <v>3.5899809999999999</v>
      </c>
      <c r="AE266" s="57">
        <v>3.3263690258779999</v>
      </c>
      <c r="AF266" s="57">
        <v>-3.8316999999999997E-2</v>
      </c>
      <c r="AG266" s="52">
        <f t="shared" si="12"/>
        <v>3.2880520258779997</v>
      </c>
      <c r="AH266" s="52">
        <f t="shared" si="13"/>
        <v>3.9873070452827726</v>
      </c>
      <c r="AI266" s="58">
        <v>7.5772880452827724</v>
      </c>
      <c r="AJ266" s="36"/>
      <c r="AK266" s="57">
        <v>3.6193960665044211</v>
      </c>
      <c r="AL266" s="57">
        <v>2.8883587648510001</v>
      </c>
      <c r="AM266" s="57">
        <v>1.4221769103999716E-2</v>
      </c>
      <c r="AN266" s="57">
        <v>-3.8316999999999997E-2</v>
      </c>
      <c r="AO266" s="52">
        <f t="shared" si="14"/>
        <v>2.8642635339549996</v>
      </c>
      <c r="AP266" s="52">
        <f t="shared" si="15"/>
        <v>3.7176721083663629</v>
      </c>
      <c r="AQ266" s="52">
        <v>7.337068174870784</v>
      </c>
    </row>
    <row r="267" spans="3:43" x14ac:dyDescent="0.25">
      <c r="C267" s="21" t="s">
        <v>269</v>
      </c>
      <c r="D267" s="21"/>
      <c r="E267" s="21" t="s">
        <v>150</v>
      </c>
      <c r="F267" s="22">
        <v>213284</v>
      </c>
      <c r="G267" s="23">
        <v>312.8607724911385</v>
      </c>
      <c r="H267" s="23">
        <v>629.07212701373294</v>
      </c>
      <c r="I267" s="23">
        <v>0</v>
      </c>
      <c r="J267" s="23">
        <v>629.07212701373294</v>
      </c>
      <c r="K267" s="23">
        <v>739.57240387987156</v>
      </c>
      <c r="L267" s="23">
        <v>1052.4331763710102</v>
      </c>
      <c r="M267" s="1"/>
      <c r="N267" s="23">
        <v>312.00783509444454</v>
      </c>
      <c r="O267" s="23">
        <v>566.75683188355902</v>
      </c>
      <c r="P267" s="23">
        <v>2.7198364391656207</v>
      </c>
      <c r="Q267" s="23">
        <v>0</v>
      </c>
      <c r="R267" s="23">
        <v>569.47666832272455</v>
      </c>
      <c r="S267" s="23">
        <v>694.86507721435692</v>
      </c>
      <c r="T267" s="23">
        <v>1006.8729123088017</v>
      </c>
      <c r="W267" s="54" t="s">
        <v>575</v>
      </c>
      <c r="X267" s="63" t="s">
        <v>554</v>
      </c>
      <c r="Y267" s="54" t="s">
        <v>572</v>
      </c>
      <c r="Z267" s="54"/>
      <c r="AA267" s="54" t="s">
        <v>825</v>
      </c>
      <c r="AB267" s="55" t="s">
        <v>269</v>
      </c>
      <c r="AC267" s="55"/>
      <c r="AD267" s="57">
        <v>66.728196999999994</v>
      </c>
      <c r="AE267" s="57">
        <v>134.17101953799701</v>
      </c>
      <c r="AF267" s="57">
        <v>0</v>
      </c>
      <c r="AG267" s="52">
        <f t="shared" si="12"/>
        <v>134.17101953799701</v>
      </c>
      <c r="AH267" s="52">
        <f t="shared" si="13"/>
        <v>157.73896058911453</v>
      </c>
      <c r="AI267" s="58">
        <v>224.46715758911452</v>
      </c>
      <c r="AJ267" s="36"/>
      <c r="AK267" s="57">
        <v>66.546279100283513</v>
      </c>
      <c r="AL267" s="57">
        <v>120.88016413145299</v>
      </c>
      <c r="AM267" s="57">
        <v>0.58009759509100023</v>
      </c>
      <c r="AN267" s="57">
        <v>0</v>
      </c>
      <c r="AO267" s="52">
        <f t="shared" si="14"/>
        <v>121.46026172654399</v>
      </c>
      <c r="AP267" s="52">
        <f t="shared" si="15"/>
        <v>148.20360312858691</v>
      </c>
      <c r="AQ267" s="52">
        <v>214.74988222887043</v>
      </c>
    </row>
    <row r="268" spans="3:43" x14ac:dyDescent="0.25">
      <c r="C268" s="21" t="s">
        <v>270</v>
      </c>
      <c r="D268" s="21" t="s">
        <v>135</v>
      </c>
      <c r="E268" s="21" t="s">
        <v>136</v>
      </c>
      <c r="F268" s="22">
        <v>84801</v>
      </c>
      <c r="G268" s="23">
        <v>69.216919611797024</v>
      </c>
      <c r="H268" s="23">
        <v>44.811574579887029</v>
      </c>
      <c r="I268" s="23">
        <v>-1.2747373262107757</v>
      </c>
      <c r="J268" s="23">
        <v>43.536837253676254</v>
      </c>
      <c r="K268" s="23">
        <v>54.011294645217845</v>
      </c>
      <c r="L268" s="23">
        <v>123.22821425701487</v>
      </c>
      <c r="M268" s="1"/>
      <c r="N268" s="23">
        <v>69.384377778458344</v>
      </c>
      <c r="O268" s="23">
        <v>38.794904640063208</v>
      </c>
      <c r="P268" s="23">
        <v>0.19374591274866518</v>
      </c>
      <c r="Q268" s="23">
        <v>-1.2747373262107757</v>
      </c>
      <c r="R268" s="23">
        <v>37.713913226601093</v>
      </c>
      <c r="S268" s="23">
        <v>50.442875257817178</v>
      </c>
      <c r="T268" s="23">
        <v>119.82725303627554</v>
      </c>
      <c r="W268" s="54" t="s">
        <v>553</v>
      </c>
      <c r="X268" s="62" t="s">
        <v>554</v>
      </c>
      <c r="Y268" s="54" t="s">
        <v>555</v>
      </c>
      <c r="Z268" s="54"/>
      <c r="AA268" s="54" t="s">
        <v>826</v>
      </c>
      <c r="AB268" s="55" t="s">
        <v>270</v>
      </c>
      <c r="AC268" s="55"/>
      <c r="AD268" s="57">
        <v>5.8696640000000002</v>
      </c>
      <c r="AE268" s="57">
        <v>3.8000663359489999</v>
      </c>
      <c r="AF268" s="57">
        <v>-0.108099</v>
      </c>
      <c r="AG268" s="52">
        <f t="shared" si="12"/>
        <v>3.6919673359489997</v>
      </c>
      <c r="AH268" s="52">
        <f t="shared" si="13"/>
        <v>4.5802117972091185</v>
      </c>
      <c r="AI268" s="58">
        <v>10.449875797209119</v>
      </c>
      <c r="AJ268" s="36"/>
      <c r="AK268" s="57">
        <v>5.8838646199910469</v>
      </c>
      <c r="AL268" s="57">
        <v>3.289846708382</v>
      </c>
      <c r="AM268" s="57">
        <v>1.6429847146999556E-2</v>
      </c>
      <c r="AN268" s="57">
        <v>-0.108099</v>
      </c>
      <c r="AO268" s="52">
        <f t="shared" si="14"/>
        <v>3.1981775555289995</v>
      </c>
      <c r="AP268" s="52">
        <f t="shared" si="15"/>
        <v>4.2776062647381545</v>
      </c>
      <c r="AQ268" s="52">
        <v>10.161470884729201</v>
      </c>
    </row>
    <row r="269" spans="3:43" x14ac:dyDescent="0.25">
      <c r="C269" s="21" t="s">
        <v>271</v>
      </c>
      <c r="D269" s="21" t="s">
        <v>194</v>
      </c>
      <c r="E269" s="21" t="s">
        <v>195</v>
      </c>
      <c r="F269" s="22">
        <v>68944</v>
      </c>
      <c r="G269" s="23">
        <v>66.426346019958231</v>
      </c>
      <c r="H269" s="23">
        <v>69.923098828005337</v>
      </c>
      <c r="I269" s="23">
        <v>-0.12080819215595265</v>
      </c>
      <c r="J269" s="23">
        <v>69.802290635849388</v>
      </c>
      <c r="K269" s="23">
        <v>82.540776272963768</v>
      </c>
      <c r="L269" s="23">
        <v>148.96712229292197</v>
      </c>
      <c r="M269" s="1"/>
      <c r="N269" s="23">
        <v>66.378430673907843</v>
      </c>
      <c r="O269" s="23">
        <v>60.56152766651195</v>
      </c>
      <c r="P269" s="23">
        <v>0.29888536912566005</v>
      </c>
      <c r="Q269" s="23">
        <v>-0.12080819215595265</v>
      </c>
      <c r="R269" s="23">
        <v>60.739604843481665</v>
      </c>
      <c r="S269" s="23">
        <v>77.276802221500205</v>
      </c>
      <c r="T269" s="23">
        <v>143.65523289540803</v>
      </c>
      <c r="W269" s="54" t="s">
        <v>553</v>
      </c>
      <c r="X269" s="62" t="s">
        <v>554</v>
      </c>
      <c r="Y269" s="54" t="s">
        <v>555</v>
      </c>
      <c r="Z269" s="54"/>
      <c r="AA269" s="54" t="s">
        <v>827</v>
      </c>
      <c r="AB269" s="55" t="s">
        <v>271</v>
      </c>
      <c r="AC269" s="55"/>
      <c r="AD269" s="57">
        <v>4.5796979999999996</v>
      </c>
      <c r="AE269" s="57">
        <v>4.8207781255980002</v>
      </c>
      <c r="AF269" s="57">
        <v>-8.3289999999999996E-3</v>
      </c>
      <c r="AG269" s="52">
        <f t="shared" si="12"/>
        <v>4.8124491255980004</v>
      </c>
      <c r="AH269" s="52">
        <f t="shared" si="13"/>
        <v>5.6906912793632136</v>
      </c>
      <c r="AI269" s="58">
        <v>10.270389279363213</v>
      </c>
      <c r="AJ269" s="36"/>
      <c r="AK269" s="57">
        <v>4.576394524381902</v>
      </c>
      <c r="AL269" s="57">
        <v>4.1753539634400001</v>
      </c>
      <c r="AM269" s="57">
        <v>2.0606352888999507E-2</v>
      </c>
      <c r="AN269" s="57">
        <v>-8.3289999999999996E-3</v>
      </c>
      <c r="AO269" s="52">
        <f t="shared" si="14"/>
        <v>4.187631316329</v>
      </c>
      <c r="AP269" s="52">
        <f t="shared" si="15"/>
        <v>5.3277718523591098</v>
      </c>
      <c r="AQ269" s="52">
        <v>9.9041663767410117</v>
      </c>
    </row>
    <row r="270" spans="3:43" x14ac:dyDescent="0.25">
      <c r="C270" s="21" t="s">
        <v>272</v>
      </c>
      <c r="D270" s="21" t="s">
        <v>125</v>
      </c>
      <c r="E270" s="21" t="s">
        <v>126</v>
      </c>
      <c r="F270" s="22">
        <v>92304</v>
      </c>
      <c r="G270" s="23">
        <v>68.754496013173849</v>
      </c>
      <c r="H270" s="23">
        <v>57.141945567581033</v>
      </c>
      <c r="I270" s="23">
        <v>-1.3583268330733227</v>
      </c>
      <c r="J270" s="23">
        <v>55.783618734507719</v>
      </c>
      <c r="K270" s="23">
        <v>71.619276435159136</v>
      </c>
      <c r="L270" s="23">
        <v>140.373772448333</v>
      </c>
      <c r="M270" s="1"/>
      <c r="N270" s="23">
        <v>69.26316652625593</v>
      </c>
      <c r="O270" s="23">
        <v>49.588001853722481</v>
      </c>
      <c r="P270" s="23">
        <v>0.24330439353658162</v>
      </c>
      <c r="Q270" s="23">
        <v>-1.3583268330733227</v>
      </c>
      <c r="R270" s="23">
        <v>48.472979414185744</v>
      </c>
      <c r="S270" s="23">
        <v>67.16871149562408</v>
      </c>
      <c r="T270" s="23">
        <v>136.43187802188001</v>
      </c>
      <c r="W270" s="54" t="s">
        <v>553</v>
      </c>
      <c r="X270" s="62" t="s">
        <v>557</v>
      </c>
      <c r="Y270" s="54" t="s">
        <v>555</v>
      </c>
      <c r="Z270" s="54"/>
      <c r="AA270" s="54" t="s">
        <v>828</v>
      </c>
      <c r="AB270" s="55" t="s">
        <v>272</v>
      </c>
      <c r="AC270" s="55"/>
      <c r="AD270" s="57">
        <v>6.3463149999999997</v>
      </c>
      <c r="AE270" s="57">
        <v>5.2744301436700001</v>
      </c>
      <c r="AF270" s="57">
        <v>-0.12537899999999999</v>
      </c>
      <c r="AG270" s="52">
        <f t="shared" ref="AG270:AG333" si="16">AE270+AF270</f>
        <v>5.1490511436700004</v>
      </c>
      <c r="AH270" s="52">
        <f t="shared" ref="AH270:AH333" si="17">AI270-AD270</f>
        <v>6.6107456920709291</v>
      </c>
      <c r="AI270" s="58">
        <v>12.957060692070929</v>
      </c>
      <c r="AJ270" s="36"/>
      <c r="AK270" s="57">
        <v>6.3932673230395274</v>
      </c>
      <c r="AL270" s="57">
        <v>4.5771709231060003</v>
      </c>
      <c r="AM270" s="57">
        <v>2.2457968741000631E-2</v>
      </c>
      <c r="AN270" s="57">
        <v>-0.12537899999999999</v>
      </c>
      <c r="AO270" s="52">
        <f t="shared" ref="AO270:AO333" si="18">SUM(AL270:AN270)</f>
        <v>4.4742498918470011</v>
      </c>
      <c r="AP270" s="52">
        <f t="shared" ref="AP270:AP333" si="19">AQ270-AK270</f>
        <v>6.1999407458920857</v>
      </c>
      <c r="AQ270" s="52">
        <v>12.593208068931613</v>
      </c>
    </row>
    <row r="271" spans="3:43" x14ac:dyDescent="0.25">
      <c r="C271" s="21" t="s">
        <v>273</v>
      </c>
      <c r="D271" s="21"/>
      <c r="E271" s="21" t="s">
        <v>309</v>
      </c>
      <c r="F271" s="22">
        <v>259768</v>
      </c>
      <c r="G271" s="23">
        <v>301.30185396199681</v>
      </c>
      <c r="H271" s="23">
        <v>544.14254830827895</v>
      </c>
      <c r="I271" s="23">
        <v>-1.5901111761263897</v>
      </c>
      <c r="J271" s="23">
        <v>542.55243713215248</v>
      </c>
      <c r="K271" s="23">
        <v>639.65884680192028</v>
      </c>
      <c r="L271" s="23">
        <v>940.96070076391698</v>
      </c>
      <c r="M271" s="1"/>
      <c r="N271" s="23">
        <v>304.91943305948342</v>
      </c>
      <c r="O271" s="23">
        <v>489.94216545502525</v>
      </c>
      <c r="P271" s="23">
        <v>2.3365808081865382</v>
      </c>
      <c r="Q271" s="23">
        <v>-1.5901111761263897</v>
      </c>
      <c r="R271" s="23">
        <v>490.68863508708546</v>
      </c>
      <c r="S271" s="23">
        <v>601.12437457570502</v>
      </c>
      <c r="T271" s="23">
        <v>906.0438076351885</v>
      </c>
      <c r="W271" s="54" t="s">
        <v>575</v>
      </c>
      <c r="X271" s="63" t="s">
        <v>554</v>
      </c>
      <c r="Y271" s="54" t="s">
        <v>572</v>
      </c>
      <c r="Z271" s="54"/>
      <c r="AA271" s="54" t="s">
        <v>829</v>
      </c>
      <c r="AB271" s="55" t="s">
        <v>273</v>
      </c>
      <c r="AC271" s="55"/>
      <c r="AD271" s="57">
        <v>78.26858</v>
      </c>
      <c r="AE271" s="57">
        <v>141.350821488945</v>
      </c>
      <c r="AF271" s="57">
        <v>-0.41305999999999998</v>
      </c>
      <c r="AG271" s="52">
        <f t="shared" si="16"/>
        <v>140.937761488945</v>
      </c>
      <c r="AH271" s="52">
        <f t="shared" si="17"/>
        <v>166.16289931604121</v>
      </c>
      <c r="AI271" s="58">
        <v>244.43147931604119</v>
      </c>
      <c r="AJ271" s="36"/>
      <c r="AK271" s="57">
        <v>79.208311286995894</v>
      </c>
      <c r="AL271" s="57">
        <v>127.271296435921</v>
      </c>
      <c r="AM271" s="57">
        <v>0.60696892338100072</v>
      </c>
      <c r="AN271" s="57">
        <v>-0.41305999999999998</v>
      </c>
      <c r="AO271" s="52">
        <f t="shared" si="18"/>
        <v>127.465205359302</v>
      </c>
      <c r="AP271" s="52">
        <f t="shared" si="19"/>
        <v>156.15287653478174</v>
      </c>
      <c r="AQ271" s="52">
        <v>235.36118782177763</v>
      </c>
    </row>
    <row r="272" spans="3:43" x14ac:dyDescent="0.25">
      <c r="C272" s="21" t="s">
        <v>274</v>
      </c>
      <c r="D272" s="21" t="s">
        <v>362</v>
      </c>
      <c r="E272" s="21"/>
      <c r="F272" s="22">
        <v>102677</v>
      </c>
      <c r="G272" s="23">
        <v>53.686609464631815</v>
      </c>
      <c r="H272" s="23">
        <v>52.0162030126708</v>
      </c>
      <c r="I272" s="23">
        <v>-0.63149488200862891</v>
      </c>
      <c r="J272" s="23">
        <v>51.384708130662169</v>
      </c>
      <c r="K272" s="23">
        <v>70.594963081555179</v>
      </c>
      <c r="L272" s="23">
        <v>124.28157254618699</v>
      </c>
      <c r="M272" s="1"/>
      <c r="N272" s="23">
        <v>54.182327573651058</v>
      </c>
      <c r="O272" s="23">
        <v>45.022196764134129</v>
      </c>
      <c r="P272" s="23">
        <v>0.22231125384458147</v>
      </c>
      <c r="Q272" s="23">
        <v>-0.63149488200862891</v>
      </c>
      <c r="R272" s="23">
        <v>44.613013135970078</v>
      </c>
      <c r="S272" s="23">
        <v>68.829343182460647</v>
      </c>
      <c r="T272" s="23">
        <v>123.0116707561117</v>
      </c>
      <c r="W272" s="54" t="s">
        <v>553</v>
      </c>
      <c r="X272" s="62" t="s">
        <v>560</v>
      </c>
      <c r="Y272" s="54" t="s">
        <v>555</v>
      </c>
      <c r="Z272" s="54"/>
      <c r="AA272" s="54" t="s">
        <v>830</v>
      </c>
      <c r="AB272" s="55" t="s">
        <v>274</v>
      </c>
      <c r="AC272" s="55"/>
      <c r="AD272" s="57">
        <v>5.5123800000000003</v>
      </c>
      <c r="AE272" s="57">
        <v>5.3408676767319996</v>
      </c>
      <c r="AF272" s="57">
        <v>-6.4839999999999995E-2</v>
      </c>
      <c r="AG272" s="52">
        <f t="shared" si="16"/>
        <v>5.2760276767319993</v>
      </c>
      <c r="AH272" s="52">
        <f t="shared" si="17"/>
        <v>7.2484790243248405</v>
      </c>
      <c r="AI272" s="58">
        <v>12.760859024324841</v>
      </c>
      <c r="AJ272" s="36"/>
      <c r="AK272" s="57">
        <v>5.5632788482797695</v>
      </c>
      <c r="AL272" s="57">
        <v>4.6227440971510001</v>
      </c>
      <c r="AM272" s="57">
        <v>2.2826252611000093E-2</v>
      </c>
      <c r="AN272" s="57">
        <v>-6.4839999999999995E-2</v>
      </c>
      <c r="AO272" s="52">
        <f t="shared" si="18"/>
        <v>4.5807303497619998</v>
      </c>
      <c r="AP272" s="52">
        <f t="shared" si="19"/>
        <v>7.067190469945511</v>
      </c>
      <c r="AQ272" s="52">
        <v>12.630469318225281</v>
      </c>
    </row>
    <row r="273" spans="3:43" x14ac:dyDescent="0.25">
      <c r="C273" s="21" t="s">
        <v>275</v>
      </c>
      <c r="D273" s="21" t="s">
        <v>330</v>
      </c>
      <c r="E273" s="21"/>
      <c r="F273" s="22">
        <v>83984</v>
      </c>
      <c r="G273" s="23">
        <v>52.481305963040576</v>
      </c>
      <c r="H273" s="23">
        <v>48.259943475388177</v>
      </c>
      <c r="I273" s="23">
        <v>0</v>
      </c>
      <c r="J273" s="23">
        <v>48.259943475388177</v>
      </c>
      <c r="K273" s="23">
        <v>66.737640374567889</v>
      </c>
      <c r="L273" s="23">
        <v>119.21894633760847</v>
      </c>
      <c r="M273" s="1"/>
      <c r="N273" s="23">
        <v>52.578278035539235</v>
      </c>
      <c r="O273" s="23">
        <v>41.740899255751096</v>
      </c>
      <c r="P273" s="23">
        <v>0.20865517192560387</v>
      </c>
      <c r="Q273" s="23">
        <v>0</v>
      </c>
      <c r="R273" s="23">
        <v>41.949554427676702</v>
      </c>
      <c r="S273" s="23">
        <v>63.368103910437853</v>
      </c>
      <c r="T273" s="23">
        <v>115.94638194597709</v>
      </c>
      <c r="W273" s="54" t="s">
        <v>553</v>
      </c>
      <c r="X273" s="62" t="s">
        <v>554</v>
      </c>
      <c r="Y273" s="54" t="s">
        <v>572</v>
      </c>
      <c r="Z273" s="54"/>
      <c r="AA273" s="54" t="s">
        <v>831</v>
      </c>
      <c r="AB273" s="55" t="s">
        <v>275</v>
      </c>
      <c r="AC273" s="55"/>
      <c r="AD273" s="57">
        <v>4.4075899999999999</v>
      </c>
      <c r="AE273" s="57">
        <v>4.0530630928370002</v>
      </c>
      <c r="AF273" s="57">
        <v>0</v>
      </c>
      <c r="AG273" s="52">
        <f t="shared" si="16"/>
        <v>4.0530630928370002</v>
      </c>
      <c r="AH273" s="52">
        <f t="shared" si="17"/>
        <v>5.6048939892177101</v>
      </c>
      <c r="AI273" s="58">
        <v>10.01248398921771</v>
      </c>
      <c r="AJ273" s="36"/>
      <c r="AK273" s="57">
        <v>4.4157341025367272</v>
      </c>
      <c r="AL273" s="57">
        <v>3.5055676830950002</v>
      </c>
      <c r="AM273" s="57">
        <v>1.7523695958999917E-2</v>
      </c>
      <c r="AN273" s="57">
        <v>0</v>
      </c>
      <c r="AO273" s="52">
        <f t="shared" si="18"/>
        <v>3.5230913790540002</v>
      </c>
      <c r="AP273" s="52">
        <f t="shared" si="19"/>
        <v>5.3219068388142121</v>
      </c>
      <c r="AQ273" s="52">
        <v>9.7376409413509393</v>
      </c>
    </row>
    <row r="274" spans="3:43" x14ac:dyDescent="0.25">
      <c r="C274" s="21" t="s">
        <v>276</v>
      </c>
      <c r="D274" s="21" t="s">
        <v>247</v>
      </c>
      <c r="E274" s="21" t="s">
        <v>248</v>
      </c>
      <c r="F274" s="22">
        <v>113315</v>
      </c>
      <c r="G274" s="23">
        <v>46.799655826677849</v>
      </c>
      <c r="H274" s="23">
        <v>46.011682627489733</v>
      </c>
      <c r="I274" s="23">
        <v>-1.1305034637956139</v>
      </c>
      <c r="J274" s="23">
        <v>44.881179163694121</v>
      </c>
      <c r="K274" s="23">
        <v>57.848883538297905</v>
      </c>
      <c r="L274" s="23">
        <v>104.64853936497575</v>
      </c>
      <c r="M274" s="1"/>
      <c r="N274" s="23">
        <v>47.222037468748184</v>
      </c>
      <c r="O274" s="23">
        <v>39.714082663804447</v>
      </c>
      <c r="P274" s="23">
        <v>0.1989346621276902</v>
      </c>
      <c r="Q274" s="23">
        <v>-1.1305034637956139</v>
      </c>
      <c r="R274" s="23">
        <v>38.782513862136511</v>
      </c>
      <c r="S274" s="23">
        <v>56.419445777571156</v>
      </c>
      <c r="T274" s="23">
        <v>103.64148324631934</v>
      </c>
      <c r="W274" s="54" t="s">
        <v>553</v>
      </c>
      <c r="X274" s="62" t="s">
        <v>557</v>
      </c>
      <c r="Y274" s="54" t="s">
        <v>555</v>
      </c>
      <c r="Z274" s="54"/>
      <c r="AA274" s="54" t="s">
        <v>832</v>
      </c>
      <c r="AB274" s="55" t="s">
        <v>276</v>
      </c>
      <c r="AC274" s="55"/>
      <c r="AD274" s="57">
        <v>5.3031030000000001</v>
      </c>
      <c r="AE274" s="57">
        <v>5.2138138169339996</v>
      </c>
      <c r="AF274" s="57">
        <v>-0.12810299999999999</v>
      </c>
      <c r="AG274" s="52">
        <f t="shared" si="16"/>
        <v>5.0857108169339993</v>
      </c>
      <c r="AH274" s="52">
        <f t="shared" si="17"/>
        <v>6.5551462381422265</v>
      </c>
      <c r="AI274" s="58">
        <v>11.858249238142227</v>
      </c>
      <c r="AJ274" s="36"/>
      <c r="AK274" s="57">
        <v>5.3509651757712007</v>
      </c>
      <c r="AL274" s="57">
        <v>4.5002012770490003</v>
      </c>
      <c r="AM274" s="57">
        <v>2.2542281238999217E-2</v>
      </c>
      <c r="AN274" s="57">
        <v>-0.12810299999999999</v>
      </c>
      <c r="AO274" s="52">
        <f t="shared" si="18"/>
        <v>4.3946405582879988</v>
      </c>
      <c r="AP274" s="52">
        <f t="shared" si="19"/>
        <v>6.3931694982854754</v>
      </c>
      <c r="AQ274" s="52">
        <v>11.744134674056676</v>
      </c>
    </row>
    <row r="275" spans="3:43" x14ac:dyDescent="0.25">
      <c r="C275" s="21" t="s">
        <v>277</v>
      </c>
      <c r="D275" s="21" t="s">
        <v>157</v>
      </c>
      <c r="E275" s="21" t="s">
        <v>158</v>
      </c>
      <c r="F275" s="22">
        <v>94634</v>
      </c>
      <c r="G275" s="23">
        <v>56.016495128600717</v>
      </c>
      <c r="H275" s="23">
        <v>55.640240811463116</v>
      </c>
      <c r="I275" s="23">
        <v>0</v>
      </c>
      <c r="J275" s="23">
        <v>55.640240811463116</v>
      </c>
      <c r="K275" s="23">
        <v>73.836982844296827</v>
      </c>
      <c r="L275" s="23">
        <v>129.85347797289754</v>
      </c>
      <c r="M275" s="1"/>
      <c r="N275" s="23">
        <v>56.4150009422724</v>
      </c>
      <c r="O275" s="23">
        <v>48.191472958144004</v>
      </c>
      <c r="P275" s="23">
        <v>0.23786651448739915</v>
      </c>
      <c r="Q275" s="23">
        <v>0</v>
      </c>
      <c r="R275" s="23">
        <v>48.429339472631412</v>
      </c>
      <c r="S275" s="23">
        <v>70.99030119400571</v>
      </c>
      <c r="T275" s="23">
        <v>127.40530213627811</v>
      </c>
      <c r="W275" s="54" t="s">
        <v>553</v>
      </c>
      <c r="X275" s="62" t="s">
        <v>554</v>
      </c>
      <c r="Y275" s="54" t="s">
        <v>555</v>
      </c>
      <c r="Z275" s="54"/>
      <c r="AA275" s="54" t="s">
        <v>833</v>
      </c>
      <c r="AB275" s="55" t="s">
        <v>277</v>
      </c>
      <c r="AC275" s="55"/>
      <c r="AD275" s="57">
        <v>5.3010650000000004</v>
      </c>
      <c r="AE275" s="57">
        <v>5.2654585489520001</v>
      </c>
      <c r="AF275" s="57">
        <v>0</v>
      </c>
      <c r="AG275" s="52">
        <f t="shared" si="16"/>
        <v>5.2654585489520001</v>
      </c>
      <c r="AH275" s="52">
        <f t="shared" si="17"/>
        <v>6.9874890344871856</v>
      </c>
      <c r="AI275" s="58">
        <v>12.288554034487186</v>
      </c>
      <c r="AJ275" s="36"/>
      <c r="AK275" s="57">
        <v>5.3387771991710062</v>
      </c>
      <c r="AL275" s="57">
        <v>4.5605518519209998</v>
      </c>
      <c r="AM275" s="57">
        <v>2.2510259732000531E-2</v>
      </c>
      <c r="AN275" s="57">
        <v>0</v>
      </c>
      <c r="AO275" s="52">
        <f t="shared" si="18"/>
        <v>4.5830621116530006</v>
      </c>
      <c r="AP275" s="52">
        <f t="shared" si="19"/>
        <v>6.718096163193537</v>
      </c>
      <c r="AQ275" s="52">
        <v>12.056873362364543</v>
      </c>
    </row>
    <row r="276" spans="3:43" x14ac:dyDescent="0.25">
      <c r="C276" s="21" t="s">
        <v>278</v>
      </c>
      <c r="D276" s="21"/>
      <c r="E276" s="21" t="s">
        <v>200</v>
      </c>
      <c r="F276" s="22">
        <v>38504</v>
      </c>
      <c r="G276" s="23">
        <v>511.26376480365678</v>
      </c>
      <c r="H276" s="23">
        <v>260.90349012276647</v>
      </c>
      <c r="I276" s="23">
        <v>-0.97569083731560358</v>
      </c>
      <c r="J276" s="23">
        <v>259.92779928545082</v>
      </c>
      <c r="K276" s="23">
        <v>316.96074421816195</v>
      </c>
      <c r="L276" s="23">
        <v>828.22450902181879</v>
      </c>
      <c r="M276" s="1"/>
      <c r="N276" s="23">
        <v>513.98863396382797</v>
      </c>
      <c r="O276" s="23">
        <v>235.38026111076769</v>
      </c>
      <c r="P276" s="23">
        <v>1.0937581781632968</v>
      </c>
      <c r="Q276" s="23">
        <v>-0.97569083731560358</v>
      </c>
      <c r="R276" s="23">
        <v>235.49832845161535</v>
      </c>
      <c r="S276" s="23">
        <v>305.81923988047259</v>
      </c>
      <c r="T276" s="23">
        <v>819.80787384430062</v>
      </c>
      <c r="W276" s="54" t="s">
        <v>581</v>
      </c>
      <c r="X276" s="63" t="s">
        <v>557</v>
      </c>
      <c r="Y276" s="54" t="s">
        <v>558</v>
      </c>
      <c r="Z276" s="54"/>
      <c r="AA276" s="54" t="s">
        <v>834</v>
      </c>
      <c r="AB276" s="55" t="s">
        <v>278</v>
      </c>
      <c r="AC276" s="55"/>
      <c r="AD276" s="57">
        <v>19.685700000000001</v>
      </c>
      <c r="AE276" s="57">
        <v>10.045827983686999</v>
      </c>
      <c r="AF276" s="57">
        <v>-3.7567999999999997E-2</v>
      </c>
      <c r="AG276" s="52">
        <f t="shared" si="16"/>
        <v>10.008259983686999</v>
      </c>
      <c r="AH276" s="52">
        <f t="shared" si="17"/>
        <v>12.204256495376107</v>
      </c>
      <c r="AI276" s="58">
        <v>31.889956495376108</v>
      </c>
      <c r="AJ276" s="36"/>
      <c r="AK276" s="57">
        <v>19.790618362143235</v>
      </c>
      <c r="AL276" s="57">
        <v>9.0630815738089989</v>
      </c>
      <c r="AM276" s="57">
        <v>4.2114064891999585E-2</v>
      </c>
      <c r="AN276" s="57">
        <v>-3.7567999999999997E-2</v>
      </c>
      <c r="AO276" s="52">
        <f t="shared" si="18"/>
        <v>9.0676276387009977</v>
      </c>
      <c r="AP276" s="52">
        <f t="shared" si="19"/>
        <v>11.775264012357717</v>
      </c>
      <c r="AQ276" s="52">
        <v>31.565882374500951</v>
      </c>
    </row>
    <row r="277" spans="3:43" x14ac:dyDescent="0.25">
      <c r="C277" s="21" t="s">
        <v>279</v>
      </c>
      <c r="D277" s="21" t="s">
        <v>240</v>
      </c>
      <c r="E277" s="21" t="s">
        <v>241</v>
      </c>
      <c r="F277" s="22">
        <v>52112</v>
      </c>
      <c r="G277" s="23">
        <v>66.272394074301502</v>
      </c>
      <c r="H277" s="23">
        <v>70.671662145532707</v>
      </c>
      <c r="I277" s="23">
        <v>-1.1699800429843414</v>
      </c>
      <c r="J277" s="23">
        <v>69.501682102548344</v>
      </c>
      <c r="K277" s="23">
        <v>89.807689397018223</v>
      </c>
      <c r="L277" s="23">
        <v>156.08008347131974</v>
      </c>
      <c r="M277" s="1"/>
      <c r="N277" s="23">
        <v>66.581896360525434</v>
      </c>
      <c r="O277" s="23">
        <v>61.493434846542065</v>
      </c>
      <c r="P277" s="23">
        <v>0.29728795166180749</v>
      </c>
      <c r="Q277" s="23">
        <v>-1.1699800429843414</v>
      </c>
      <c r="R277" s="23">
        <v>60.620742755219517</v>
      </c>
      <c r="S277" s="23">
        <v>89.422348149300461</v>
      </c>
      <c r="T277" s="23">
        <v>156.0042445098259</v>
      </c>
      <c r="W277" s="54" t="s">
        <v>553</v>
      </c>
      <c r="X277" s="62" t="s">
        <v>557</v>
      </c>
      <c r="Y277" s="54" t="s">
        <v>558</v>
      </c>
      <c r="Z277" s="54"/>
      <c r="AA277" s="54" t="s">
        <v>835</v>
      </c>
      <c r="AB277" s="55" t="s">
        <v>279</v>
      </c>
      <c r="AC277" s="55"/>
      <c r="AD277" s="57">
        <v>3.4535870000000002</v>
      </c>
      <c r="AE277" s="57">
        <v>3.6828416577279999</v>
      </c>
      <c r="AF277" s="57">
        <v>-6.0970000000000003E-2</v>
      </c>
      <c r="AG277" s="52">
        <f t="shared" si="16"/>
        <v>3.6218716577279997</v>
      </c>
      <c r="AH277" s="52">
        <f t="shared" si="17"/>
        <v>4.6800583098574133</v>
      </c>
      <c r="AI277" s="58">
        <v>8.133645309857414</v>
      </c>
      <c r="AJ277" s="36"/>
      <c r="AK277" s="57">
        <v>3.4697157831397014</v>
      </c>
      <c r="AL277" s="57">
        <v>3.204545876723</v>
      </c>
      <c r="AM277" s="57">
        <v>1.5492269737000111E-2</v>
      </c>
      <c r="AN277" s="57">
        <v>-6.0970000000000003E-2</v>
      </c>
      <c r="AO277" s="52">
        <f t="shared" si="18"/>
        <v>3.1590681464599997</v>
      </c>
      <c r="AP277" s="52">
        <f t="shared" si="19"/>
        <v>4.6599774067563455</v>
      </c>
      <c r="AQ277" s="52">
        <v>8.1296931898960469</v>
      </c>
    </row>
    <row r="278" spans="3:43" x14ac:dyDescent="0.25">
      <c r="C278" s="21" t="s">
        <v>280</v>
      </c>
      <c r="D278" s="21"/>
      <c r="E278" s="21" t="s">
        <v>150</v>
      </c>
      <c r="F278" s="22">
        <v>240672</v>
      </c>
      <c r="G278" s="23">
        <v>306.80066646722508</v>
      </c>
      <c r="H278" s="23">
        <v>663.84724385911522</v>
      </c>
      <c r="I278" s="23">
        <v>0</v>
      </c>
      <c r="J278" s="23">
        <v>663.84724385911522</v>
      </c>
      <c r="K278" s="23">
        <v>801.73866629897896</v>
      </c>
      <c r="L278" s="23">
        <v>1108.5393327662039</v>
      </c>
      <c r="M278" s="1"/>
      <c r="N278" s="23">
        <v>310.14046489630545</v>
      </c>
      <c r="O278" s="23">
        <v>597.00756269504564</v>
      </c>
      <c r="P278" s="23">
        <v>2.8532402598390845</v>
      </c>
      <c r="Q278" s="23">
        <v>0</v>
      </c>
      <c r="R278" s="23">
        <v>599.86080295488455</v>
      </c>
      <c r="S278" s="23">
        <v>757.70235678431209</v>
      </c>
      <c r="T278" s="23">
        <v>1067.8428216806176</v>
      </c>
      <c r="W278" s="54" t="s">
        <v>575</v>
      </c>
      <c r="X278" s="63" t="s">
        <v>554</v>
      </c>
      <c r="Y278" s="54" t="s">
        <v>572</v>
      </c>
      <c r="Z278" s="54"/>
      <c r="AA278" s="54" t="s">
        <v>836</v>
      </c>
      <c r="AB278" s="55" t="s">
        <v>280</v>
      </c>
      <c r="AC278" s="55"/>
      <c r="AD278" s="57">
        <v>73.838329999999999</v>
      </c>
      <c r="AE278" s="57">
        <v>159.76944387406098</v>
      </c>
      <c r="AF278" s="57">
        <v>0</v>
      </c>
      <c r="AG278" s="52">
        <f t="shared" si="16"/>
        <v>159.76944387406098</v>
      </c>
      <c r="AH278" s="52">
        <f t="shared" si="17"/>
        <v>192.95604829550786</v>
      </c>
      <c r="AI278" s="58">
        <v>266.79437829550784</v>
      </c>
      <c r="AJ278" s="36"/>
      <c r="AK278" s="57">
        <v>74.642125967523626</v>
      </c>
      <c r="AL278" s="57">
        <v>143.683004128942</v>
      </c>
      <c r="AM278" s="57">
        <v>0.68669503981599211</v>
      </c>
      <c r="AN278" s="57">
        <v>0</v>
      </c>
      <c r="AO278" s="52">
        <f t="shared" si="18"/>
        <v>144.36969916875799</v>
      </c>
      <c r="AP278" s="52">
        <f t="shared" si="19"/>
        <v>182.35774161199396</v>
      </c>
      <c r="AQ278" s="52">
        <v>256.99986757951757</v>
      </c>
    </row>
    <row r="279" spans="3:43" x14ac:dyDescent="0.25">
      <c r="C279" s="21" t="s">
        <v>281</v>
      </c>
      <c r="D279" s="21"/>
      <c r="E279" s="21" t="s">
        <v>374</v>
      </c>
      <c r="F279" s="22">
        <v>314289</v>
      </c>
      <c r="G279" s="23">
        <v>244.90893413387042</v>
      </c>
      <c r="H279" s="23">
        <v>711.31733955979689</v>
      </c>
      <c r="I279" s="23">
        <v>0</v>
      </c>
      <c r="J279" s="23">
        <v>711.31733955979689</v>
      </c>
      <c r="K279" s="23">
        <v>826.64405956333337</v>
      </c>
      <c r="L279" s="23">
        <v>1071.5529936972039</v>
      </c>
      <c r="M279" s="1"/>
      <c r="N279" s="23">
        <v>247.44791983213312</v>
      </c>
      <c r="O279" s="23">
        <v>640.9169103497004</v>
      </c>
      <c r="P279" s="23">
        <v>3.0611513313956507</v>
      </c>
      <c r="Q279" s="23">
        <v>0</v>
      </c>
      <c r="R279" s="23">
        <v>643.97806168109605</v>
      </c>
      <c r="S279" s="23">
        <v>773.02761425949654</v>
      </c>
      <c r="T279" s="23">
        <v>1020.4755340916297</v>
      </c>
      <c r="W279" s="54" t="s">
        <v>575</v>
      </c>
      <c r="X279" s="63" t="s">
        <v>554</v>
      </c>
      <c r="Y279" s="54" t="s">
        <v>572</v>
      </c>
      <c r="Z279" s="54"/>
      <c r="AA279" s="54" t="s">
        <v>837</v>
      </c>
      <c r="AB279" s="55" t="s">
        <v>281</v>
      </c>
      <c r="AC279" s="55"/>
      <c r="AD279" s="57">
        <v>76.972183999999999</v>
      </c>
      <c r="AE279" s="57">
        <v>223.55921533290899</v>
      </c>
      <c r="AF279" s="57">
        <v>0</v>
      </c>
      <c r="AG279" s="52">
        <f t="shared" si="16"/>
        <v>223.55921533290899</v>
      </c>
      <c r="AH279" s="52">
        <f t="shared" si="17"/>
        <v>259.80513483610048</v>
      </c>
      <c r="AI279" s="58">
        <v>336.77731883610051</v>
      </c>
      <c r="AJ279" s="36"/>
      <c r="AK279" s="57">
        <v>77.770159276121291</v>
      </c>
      <c r="AL279" s="57">
        <v>201.43313483689698</v>
      </c>
      <c r="AM279" s="57">
        <v>0.96208619079300761</v>
      </c>
      <c r="AN279" s="57">
        <v>0</v>
      </c>
      <c r="AO279" s="52">
        <f t="shared" si="18"/>
        <v>202.39522102768998</v>
      </c>
      <c r="AP279" s="52">
        <f t="shared" si="19"/>
        <v>242.95407585800294</v>
      </c>
      <c r="AQ279" s="52">
        <v>320.72423513412423</v>
      </c>
    </row>
    <row r="280" spans="3:43" x14ac:dyDescent="0.25">
      <c r="C280" s="21" t="s">
        <v>282</v>
      </c>
      <c r="D280" s="21" t="s">
        <v>240</v>
      </c>
      <c r="E280" s="21" t="s">
        <v>241</v>
      </c>
      <c r="F280" s="22">
        <v>108942</v>
      </c>
      <c r="G280" s="23">
        <v>68.655798498283488</v>
      </c>
      <c r="H280" s="23">
        <v>86.890060792467551</v>
      </c>
      <c r="I280" s="23">
        <v>-1.0396174110994842</v>
      </c>
      <c r="J280" s="23">
        <v>85.850443381368066</v>
      </c>
      <c r="K280" s="23">
        <v>101.43511747824093</v>
      </c>
      <c r="L280" s="23">
        <v>170.0909159765244</v>
      </c>
      <c r="M280" s="1"/>
      <c r="N280" s="23">
        <v>69.121414691915604</v>
      </c>
      <c r="O280" s="23">
        <v>75.04436194557654</v>
      </c>
      <c r="P280" s="23">
        <v>0.37196023993500865</v>
      </c>
      <c r="Q280" s="23">
        <v>-1.0396174110994842</v>
      </c>
      <c r="R280" s="23">
        <v>74.376704774412076</v>
      </c>
      <c r="S280" s="23">
        <v>92.039107560542845</v>
      </c>
      <c r="T280" s="23">
        <v>161.16052225245843</v>
      </c>
      <c r="W280" s="54" t="s">
        <v>553</v>
      </c>
      <c r="X280" s="62" t="s">
        <v>560</v>
      </c>
      <c r="Y280" s="54" t="s">
        <v>558</v>
      </c>
      <c r="Z280" s="54"/>
      <c r="AA280" s="54" t="s">
        <v>838</v>
      </c>
      <c r="AB280" s="55" t="s">
        <v>282</v>
      </c>
      <c r="AC280" s="55"/>
      <c r="AD280" s="57">
        <v>7.4794999999999998</v>
      </c>
      <c r="AE280" s="57">
        <v>9.4659770028530001</v>
      </c>
      <c r="AF280" s="57">
        <v>-0.113258</v>
      </c>
      <c r="AG280" s="52">
        <f t="shared" si="16"/>
        <v>9.3527190028530001</v>
      </c>
      <c r="AH280" s="52">
        <f t="shared" si="17"/>
        <v>11.050544568314523</v>
      </c>
      <c r="AI280" s="58">
        <v>18.530044568314523</v>
      </c>
      <c r="AJ280" s="36"/>
      <c r="AK280" s="57">
        <v>7.5302251593666698</v>
      </c>
      <c r="AL280" s="57">
        <v>8.175482879075</v>
      </c>
      <c r="AM280" s="57">
        <v>4.0522092458999716E-2</v>
      </c>
      <c r="AN280" s="57">
        <v>-0.113258</v>
      </c>
      <c r="AO280" s="52">
        <f t="shared" si="18"/>
        <v>8.1027469715339997</v>
      </c>
      <c r="AP280" s="52">
        <f t="shared" si="19"/>
        <v>10.026924455860659</v>
      </c>
      <c r="AQ280" s="52">
        <v>17.557149615227328</v>
      </c>
    </row>
    <row r="281" spans="3:43" x14ac:dyDescent="0.25">
      <c r="C281" s="21" t="s">
        <v>283</v>
      </c>
      <c r="D281" s="21" t="s">
        <v>293</v>
      </c>
      <c r="E281" s="21" t="s">
        <v>107</v>
      </c>
      <c r="F281" s="22">
        <v>116750</v>
      </c>
      <c r="G281" s="23">
        <v>41.914578158458241</v>
      </c>
      <c r="H281" s="23">
        <v>66.560029930732327</v>
      </c>
      <c r="I281" s="23">
        <v>-2.1719229122055679</v>
      </c>
      <c r="J281" s="23">
        <v>64.388107018526767</v>
      </c>
      <c r="K281" s="23">
        <v>92.446277207283472</v>
      </c>
      <c r="L281" s="23">
        <v>134.36085536574174</v>
      </c>
      <c r="M281" s="1"/>
      <c r="N281" s="23">
        <v>42.470974619677136</v>
      </c>
      <c r="O281" s="23">
        <v>57.402108009070659</v>
      </c>
      <c r="P281" s="23">
        <v>0.28770963510064451</v>
      </c>
      <c r="Q281" s="23">
        <v>-2.1719229122055679</v>
      </c>
      <c r="R281" s="23">
        <v>55.517894731965733</v>
      </c>
      <c r="S281" s="23">
        <v>88.53727017156416</v>
      </c>
      <c r="T281" s="23">
        <v>131.00824479124128</v>
      </c>
      <c r="W281" s="54" t="s">
        <v>553</v>
      </c>
      <c r="X281" s="62" t="s">
        <v>557</v>
      </c>
      <c r="Y281" s="54" t="s">
        <v>558</v>
      </c>
      <c r="Z281" s="54"/>
      <c r="AA281" s="54" t="s">
        <v>839</v>
      </c>
      <c r="AB281" s="55" t="s">
        <v>283</v>
      </c>
      <c r="AC281" s="55"/>
      <c r="AD281" s="57">
        <v>4.8935269999999997</v>
      </c>
      <c r="AE281" s="57">
        <v>7.7708834944129999</v>
      </c>
      <c r="AF281" s="57">
        <v>-0.25357200000000002</v>
      </c>
      <c r="AG281" s="52">
        <f t="shared" si="16"/>
        <v>7.5173114944129997</v>
      </c>
      <c r="AH281" s="52">
        <f t="shared" si="17"/>
        <v>10.793102863950345</v>
      </c>
      <c r="AI281" s="58">
        <v>15.686629863950346</v>
      </c>
      <c r="AJ281" s="36"/>
      <c r="AK281" s="57">
        <v>4.9584862868473056</v>
      </c>
      <c r="AL281" s="57">
        <v>6.7016961100589993</v>
      </c>
      <c r="AM281" s="57">
        <v>3.3590099898000249E-2</v>
      </c>
      <c r="AN281" s="57">
        <v>-0.25357200000000002</v>
      </c>
      <c r="AO281" s="52">
        <f t="shared" si="18"/>
        <v>6.4817142099569995</v>
      </c>
      <c r="AP281" s="52">
        <f t="shared" si="19"/>
        <v>10.336726292530114</v>
      </c>
      <c r="AQ281" s="52">
        <v>15.29521257937742</v>
      </c>
    </row>
    <row r="282" spans="3:43" x14ac:dyDescent="0.25">
      <c r="C282" s="21" t="s">
        <v>284</v>
      </c>
      <c r="D282" s="21"/>
      <c r="E282" s="21" t="s">
        <v>215</v>
      </c>
      <c r="F282" s="22">
        <v>274282</v>
      </c>
      <c r="G282" s="23">
        <v>353.3645663951699</v>
      </c>
      <c r="H282" s="23">
        <v>522.00522428655916</v>
      </c>
      <c r="I282" s="23">
        <v>-0.60262430637081543</v>
      </c>
      <c r="J282" s="23">
        <v>521.40259998018826</v>
      </c>
      <c r="K282" s="23">
        <v>636.81327925048674</v>
      </c>
      <c r="L282" s="23">
        <v>990.1778456456567</v>
      </c>
      <c r="M282" s="1"/>
      <c r="N282" s="23">
        <v>353.02276843526977</v>
      </c>
      <c r="O282" s="23">
        <v>468.67484226919379</v>
      </c>
      <c r="P282" s="23">
        <v>2.2384384147155005</v>
      </c>
      <c r="Q282" s="23">
        <v>-0.60262430637081543</v>
      </c>
      <c r="R282" s="23">
        <v>470.31065637753841</v>
      </c>
      <c r="S282" s="23">
        <v>596.55745029930495</v>
      </c>
      <c r="T282" s="23">
        <v>949.58021873457471</v>
      </c>
      <c r="W282" s="54" t="s">
        <v>575</v>
      </c>
      <c r="X282" s="63" t="s">
        <v>554</v>
      </c>
      <c r="Y282" s="54" t="s">
        <v>572</v>
      </c>
      <c r="Z282" s="54"/>
      <c r="AA282" s="54" t="s">
        <v>840</v>
      </c>
      <c r="AB282" s="55" t="s">
        <v>284</v>
      </c>
      <c r="AC282" s="55"/>
      <c r="AD282" s="57">
        <v>96.921539999999993</v>
      </c>
      <c r="AE282" s="57">
        <v>143.176636927766</v>
      </c>
      <c r="AF282" s="57">
        <v>-0.16528899999999999</v>
      </c>
      <c r="AG282" s="52">
        <f t="shared" si="16"/>
        <v>143.011347927766</v>
      </c>
      <c r="AH282" s="52">
        <f t="shared" si="17"/>
        <v>174.66641985938202</v>
      </c>
      <c r="AI282" s="58">
        <v>271.58795985938201</v>
      </c>
      <c r="AJ282" s="36"/>
      <c r="AK282" s="57">
        <v>96.827790971962656</v>
      </c>
      <c r="AL282" s="57">
        <v>128.549073087279</v>
      </c>
      <c r="AM282" s="57">
        <v>0.61396336526499684</v>
      </c>
      <c r="AN282" s="57">
        <v>-0.16528899999999999</v>
      </c>
      <c r="AO282" s="52">
        <f t="shared" si="18"/>
        <v>128.99774745254399</v>
      </c>
      <c r="AP282" s="52">
        <f t="shared" si="19"/>
        <v>163.62497058299397</v>
      </c>
      <c r="AQ282" s="52">
        <v>260.45276155495662</v>
      </c>
    </row>
    <row r="283" spans="3:43" x14ac:dyDescent="0.25">
      <c r="C283" s="21" t="s">
        <v>285</v>
      </c>
      <c r="D283" s="21" t="s">
        <v>240</v>
      </c>
      <c r="E283" s="21" t="s">
        <v>241</v>
      </c>
      <c r="F283" s="22">
        <v>85430</v>
      </c>
      <c r="G283" s="23">
        <v>51.745534355612776</v>
      </c>
      <c r="H283" s="23">
        <v>63.654118310090126</v>
      </c>
      <c r="I283" s="23">
        <v>-1.5281868196184012</v>
      </c>
      <c r="J283" s="23">
        <v>62.125931490471729</v>
      </c>
      <c r="K283" s="23">
        <v>81.574854333910451</v>
      </c>
      <c r="L283" s="23">
        <v>133.32038868952321</v>
      </c>
      <c r="M283" s="1"/>
      <c r="N283" s="23">
        <v>52.136171906118577</v>
      </c>
      <c r="O283" s="23">
        <v>55.127971397787661</v>
      </c>
      <c r="P283" s="23">
        <v>0.27210354518319096</v>
      </c>
      <c r="Q283" s="23">
        <v>-1.5281868196184012</v>
      </c>
      <c r="R283" s="23">
        <v>53.871888123352448</v>
      </c>
      <c r="S283" s="23">
        <v>79.852869772295833</v>
      </c>
      <c r="T283" s="23">
        <v>131.9890416784144</v>
      </c>
      <c r="W283" s="54" t="s">
        <v>553</v>
      </c>
      <c r="X283" s="62" t="s">
        <v>557</v>
      </c>
      <c r="Y283" s="54" t="s">
        <v>558</v>
      </c>
      <c r="Z283" s="54"/>
      <c r="AA283" s="54" t="s">
        <v>841</v>
      </c>
      <c r="AB283" s="55" t="s">
        <v>285</v>
      </c>
      <c r="AC283" s="55"/>
      <c r="AD283" s="57">
        <v>4.4206209999999997</v>
      </c>
      <c r="AE283" s="57">
        <v>5.4379713272309997</v>
      </c>
      <c r="AF283" s="57">
        <v>-0.130553</v>
      </c>
      <c r="AG283" s="52">
        <f t="shared" si="16"/>
        <v>5.3074183272309998</v>
      </c>
      <c r="AH283" s="52">
        <f t="shared" si="17"/>
        <v>6.9689398057459693</v>
      </c>
      <c r="AI283" s="58">
        <v>11.389560805745969</v>
      </c>
      <c r="AJ283" s="36"/>
      <c r="AK283" s="57">
        <v>4.4539931659397096</v>
      </c>
      <c r="AL283" s="57">
        <v>4.709582596513</v>
      </c>
      <c r="AM283" s="57">
        <v>2.3245805865000004E-2</v>
      </c>
      <c r="AN283" s="57">
        <v>-0.130553</v>
      </c>
      <c r="AO283" s="52">
        <f t="shared" si="18"/>
        <v>4.6022754023779999</v>
      </c>
      <c r="AP283" s="52">
        <f t="shared" si="19"/>
        <v>6.8218306646472326</v>
      </c>
      <c r="AQ283" s="52">
        <v>11.275823830586942</v>
      </c>
    </row>
    <row r="284" spans="3:43" x14ac:dyDescent="0.25">
      <c r="C284" s="21" t="s">
        <v>286</v>
      </c>
      <c r="D284" s="21" t="s">
        <v>185</v>
      </c>
      <c r="E284" s="21" t="s">
        <v>186</v>
      </c>
      <c r="F284" s="22">
        <v>116947</v>
      </c>
      <c r="G284" s="23">
        <v>74.630721608933953</v>
      </c>
      <c r="H284" s="23">
        <v>43.085388282897384</v>
      </c>
      <c r="I284" s="23">
        <v>-2.3177080215824262</v>
      </c>
      <c r="J284" s="23">
        <v>40.767680261314965</v>
      </c>
      <c r="K284" s="23">
        <v>54.458637228306991</v>
      </c>
      <c r="L284" s="23">
        <v>129.08935883724095</v>
      </c>
      <c r="M284" s="1"/>
      <c r="N284" s="23">
        <v>75.091413962127405</v>
      </c>
      <c r="O284" s="23">
        <v>37.352995303898354</v>
      </c>
      <c r="P284" s="23">
        <v>0.1862826280366279</v>
      </c>
      <c r="Q284" s="23">
        <v>-2.3177080215824262</v>
      </c>
      <c r="R284" s="23">
        <v>35.221569910352557</v>
      </c>
      <c r="S284" s="23">
        <v>52.967288834944107</v>
      </c>
      <c r="T284" s="23">
        <v>128.05870279707153</v>
      </c>
      <c r="W284" s="54" t="s">
        <v>553</v>
      </c>
      <c r="X284" s="62" t="s">
        <v>557</v>
      </c>
      <c r="Y284" s="54" t="s">
        <v>555</v>
      </c>
      <c r="Z284" s="54"/>
      <c r="AA284" s="54" t="s">
        <v>842</v>
      </c>
      <c r="AB284" s="55" t="s">
        <v>286</v>
      </c>
      <c r="AC284" s="55"/>
      <c r="AD284" s="57">
        <v>8.7278389999999995</v>
      </c>
      <c r="AE284" s="57">
        <v>5.0387069035200005</v>
      </c>
      <c r="AF284" s="57">
        <v>-0.27104899999999998</v>
      </c>
      <c r="AG284" s="52">
        <f t="shared" si="16"/>
        <v>4.7676579035200009</v>
      </c>
      <c r="AH284" s="52">
        <f t="shared" si="17"/>
        <v>6.3687742479388181</v>
      </c>
      <c r="AI284" s="58">
        <v>15.096613247938818</v>
      </c>
      <c r="AJ284" s="36"/>
      <c r="AK284" s="57">
        <v>8.7817155886289147</v>
      </c>
      <c r="AL284" s="57">
        <v>4.3683207418050003</v>
      </c>
      <c r="AM284" s="57">
        <v>2.1785194500999524E-2</v>
      </c>
      <c r="AN284" s="57">
        <v>-0.27104899999999998</v>
      </c>
      <c r="AO284" s="52">
        <f t="shared" si="18"/>
        <v>4.1190569363060003</v>
      </c>
      <c r="AP284" s="52">
        <f t="shared" si="19"/>
        <v>6.1943655273802083</v>
      </c>
      <c r="AQ284" s="52">
        <v>14.976081116009123</v>
      </c>
    </row>
    <row r="285" spans="3:43" x14ac:dyDescent="0.25">
      <c r="C285" s="21" t="s">
        <v>287</v>
      </c>
      <c r="D285" s="21"/>
      <c r="E285" s="21" t="s">
        <v>309</v>
      </c>
      <c r="F285" s="22">
        <v>561224</v>
      </c>
      <c r="G285" s="23">
        <v>292.67384680626628</v>
      </c>
      <c r="H285" s="23">
        <v>567.49297414613955</v>
      </c>
      <c r="I285" s="23">
        <v>-0.15186093253317748</v>
      </c>
      <c r="J285" s="23">
        <v>567.34111321360638</v>
      </c>
      <c r="K285" s="23">
        <v>660.90665950271512</v>
      </c>
      <c r="L285" s="23">
        <v>953.5805063089814</v>
      </c>
      <c r="M285" s="1"/>
      <c r="N285" s="23">
        <v>291.26437145113755</v>
      </c>
      <c r="O285" s="23">
        <v>510.23772020697629</v>
      </c>
      <c r="P285" s="23">
        <v>2.4388524924236306</v>
      </c>
      <c r="Q285" s="23">
        <v>-0.15186093253317748</v>
      </c>
      <c r="R285" s="23">
        <v>512.52471176686674</v>
      </c>
      <c r="S285" s="23">
        <v>617.03018842762174</v>
      </c>
      <c r="T285" s="23">
        <v>908.29455987875929</v>
      </c>
      <c r="W285" s="54" t="s">
        <v>575</v>
      </c>
      <c r="X285" s="63" t="s">
        <v>554</v>
      </c>
      <c r="Y285" s="54" t="s">
        <v>572</v>
      </c>
      <c r="Z285" s="54"/>
      <c r="AA285" s="54" t="s">
        <v>843</v>
      </c>
      <c r="AB285" s="55" t="s">
        <v>287</v>
      </c>
      <c r="AC285" s="55"/>
      <c r="AD285" s="57">
        <v>164.25558699999999</v>
      </c>
      <c r="AE285" s="57">
        <v>318.49067692219302</v>
      </c>
      <c r="AF285" s="57">
        <v>-8.5227999999999998E-2</v>
      </c>
      <c r="AG285" s="52">
        <f t="shared" si="16"/>
        <v>318.40544892219305</v>
      </c>
      <c r="AH285" s="52">
        <f t="shared" si="17"/>
        <v>370.91667907275178</v>
      </c>
      <c r="AI285" s="58">
        <v>535.17226607275177</v>
      </c>
      <c r="AJ285" s="36"/>
      <c r="AK285" s="57">
        <v>163.46455560329321</v>
      </c>
      <c r="AL285" s="57">
        <v>286.35765428544005</v>
      </c>
      <c r="AM285" s="57">
        <v>1.3687425512079596</v>
      </c>
      <c r="AN285" s="57">
        <v>-8.5227999999999998E-2</v>
      </c>
      <c r="AO285" s="52">
        <f t="shared" si="18"/>
        <v>287.64116883664803</v>
      </c>
      <c r="AP285" s="52">
        <f t="shared" si="19"/>
        <v>346.29215047010359</v>
      </c>
      <c r="AQ285" s="52">
        <v>509.7567060733968</v>
      </c>
    </row>
    <row r="286" spans="3:43" x14ac:dyDescent="0.25">
      <c r="C286" s="21" t="s">
        <v>288</v>
      </c>
      <c r="D286" s="21" t="s">
        <v>185</v>
      </c>
      <c r="E286" s="21" t="s">
        <v>186</v>
      </c>
      <c r="F286" s="22">
        <v>108827</v>
      </c>
      <c r="G286" s="23">
        <v>75.824657483896473</v>
      </c>
      <c r="H286" s="23">
        <v>75.905555852233363</v>
      </c>
      <c r="I286" s="23">
        <v>-2.0806141858178573</v>
      </c>
      <c r="J286" s="23">
        <v>73.824941666415512</v>
      </c>
      <c r="K286" s="23">
        <v>92.303175341983618</v>
      </c>
      <c r="L286" s="23">
        <v>168.12783282588009</v>
      </c>
      <c r="M286" s="1"/>
      <c r="N286" s="23">
        <v>76.185157747781915</v>
      </c>
      <c r="O286" s="23">
        <v>65.721239971349021</v>
      </c>
      <c r="P286" s="23">
        <v>0.32426616540932346</v>
      </c>
      <c r="Q286" s="23">
        <v>-2.0806141858178573</v>
      </c>
      <c r="R286" s="23">
        <v>63.964891950940491</v>
      </c>
      <c r="S286" s="23">
        <v>84.775938688602082</v>
      </c>
      <c r="T286" s="23">
        <v>160.961096436384</v>
      </c>
      <c r="W286" s="54" t="s">
        <v>553</v>
      </c>
      <c r="X286" s="62" t="s">
        <v>560</v>
      </c>
      <c r="Y286" s="54" t="s">
        <v>555</v>
      </c>
      <c r="Z286" s="54"/>
      <c r="AA286" s="54" t="s">
        <v>844</v>
      </c>
      <c r="AB286" s="55" t="s">
        <v>288</v>
      </c>
      <c r="AC286" s="55"/>
      <c r="AD286" s="57">
        <v>8.2517700000000005</v>
      </c>
      <c r="AE286" s="57">
        <v>8.2605739267310003</v>
      </c>
      <c r="AF286" s="57">
        <v>-0.22642699999999999</v>
      </c>
      <c r="AG286" s="52">
        <f t="shared" si="16"/>
        <v>8.0341469267310011</v>
      </c>
      <c r="AH286" s="52">
        <f t="shared" si="17"/>
        <v>10.045077662942052</v>
      </c>
      <c r="AI286" s="58">
        <v>18.296847662942053</v>
      </c>
      <c r="AJ286" s="36"/>
      <c r="AK286" s="57">
        <v>8.2910021622178611</v>
      </c>
      <c r="AL286" s="57">
        <v>7.1522453823619996</v>
      </c>
      <c r="AM286" s="57">
        <v>3.5288913983000443E-2</v>
      </c>
      <c r="AN286" s="57">
        <v>-0.22642699999999999</v>
      </c>
      <c r="AO286" s="52">
        <f t="shared" si="18"/>
        <v>6.9611072963450003</v>
      </c>
      <c r="AP286" s="52">
        <f t="shared" si="19"/>
        <v>9.225911079664499</v>
      </c>
      <c r="AQ286" s="52">
        <v>17.51691324188236</v>
      </c>
    </row>
    <row r="287" spans="3:43" x14ac:dyDescent="0.25">
      <c r="C287" s="21" t="s">
        <v>289</v>
      </c>
      <c r="D287" s="21"/>
      <c r="E287" s="21" t="s">
        <v>290</v>
      </c>
      <c r="F287" s="22">
        <v>309842</v>
      </c>
      <c r="G287" s="23">
        <v>373.19986961096299</v>
      </c>
      <c r="H287" s="23">
        <v>366.789072218066</v>
      </c>
      <c r="I287" s="23">
        <v>-2.0913885141459199</v>
      </c>
      <c r="J287" s="23">
        <v>364.69768370392012</v>
      </c>
      <c r="K287" s="23">
        <v>433.45715642218886</v>
      </c>
      <c r="L287" s="23">
        <v>806.65702603315185</v>
      </c>
      <c r="M287" s="1"/>
      <c r="N287" s="23">
        <v>376.88351824867277</v>
      </c>
      <c r="O287" s="23">
        <v>330.93157722176784</v>
      </c>
      <c r="P287" s="23">
        <v>1.55862495470916</v>
      </c>
      <c r="Q287" s="23">
        <v>-2.0913885141459199</v>
      </c>
      <c r="R287" s="23">
        <v>330.39881366233112</v>
      </c>
      <c r="S287" s="23">
        <v>414.39405639915702</v>
      </c>
      <c r="T287" s="23">
        <v>791.27757464782985</v>
      </c>
      <c r="W287" s="54" t="s">
        <v>581</v>
      </c>
      <c r="X287" s="63" t="s">
        <v>557</v>
      </c>
      <c r="Y287" s="54" t="s">
        <v>558</v>
      </c>
      <c r="Z287" s="54"/>
      <c r="AA287" s="54" t="s">
        <v>845</v>
      </c>
      <c r="AB287" s="55" t="s">
        <v>289</v>
      </c>
      <c r="AC287" s="55"/>
      <c r="AD287" s="57">
        <v>115.632994</v>
      </c>
      <c r="AE287" s="57">
        <v>113.64665971419001</v>
      </c>
      <c r="AF287" s="57">
        <v>-0.64800000000000002</v>
      </c>
      <c r="AG287" s="52">
        <f t="shared" si="16"/>
        <v>112.99865971419001</v>
      </c>
      <c r="AH287" s="52">
        <f t="shared" si="17"/>
        <v>134.30323226016384</v>
      </c>
      <c r="AI287" s="58">
        <v>249.93622626016383</v>
      </c>
      <c r="AJ287" s="36"/>
      <c r="AK287" s="57">
        <v>116.77434306120527</v>
      </c>
      <c r="AL287" s="57">
        <v>102.536501749547</v>
      </c>
      <c r="AM287" s="57">
        <v>0.48292747321699558</v>
      </c>
      <c r="AN287" s="57">
        <v>-0.64800000000000002</v>
      </c>
      <c r="AO287" s="52">
        <f t="shared" si="18"/>
        <v>102.37142922276399</v>
      </c>
      <c r="AP287" s="52">
        <f t="shared" si="19"/>
        <v>128.39668322282762</v>
      </c>
      <c r="AQ287" s="52">
        <v>245.17102628403288</v>
      </c>
    </row>
    <row r="288" spans="3:43" x14ac:dyDescent="0.25">
      <c r="C288" s="21" t="s">
        <v>290</v>
      </c>
      <c r="D288" s="21"/>
      <c r="E288" s="21"/>
      <c r="F288" s="22">
        <v>478907</v>
      </c>
      <c r="G288" s="23">
        <v>26.380334804043375</v>
      </c>
      <c r="H288" s="23">
        <v>17.969797747531356</v>
      </c>
      <c r="I288" s="23">
        <v>0</v>
      </c>
      <c r="J288" s="23">
        <v>17.969797747531356</v>
      </c>
      <c r="K288" s="23">
        <v>18.068388914501146</v>
      </c>
      <c r="L288" s="23">
        <v>44.448723718544514</v>
      </c>
      <c r="M288" s="1"/>
      <c r="N288" s="23">
        <v>26.605066984255583</v>
      </c>
      <c r="O288" s="23">
        <v>16.655215164186366</v>
      </c>
      <c r="P288" s="23">
        <v>7.7415779117865222E-2</v>
      </c>
      <c r="Q288" s="23">
        <v>0</v>
      </c>
      <c r="R288" s="23">
        <v>16.73263094330423</v>
      </c>
      <c r="S288" s="23">
        <v>17.136574720182182</v>
      </c>
      <c r="T288" s="23">
        <v>43.741641704437761</v>
      </c>
      <c r="W288" s="54" t="s">
        <v>565</v>
      </c>
      <c r="X288" s="63" t="s">
        <v>566</v>
      </c>
      <c r="Y288" s="54" t="s">
        <v>567</v>
      </c>
      <c r="Z288" s="54"/>
      <c r="AA288" s="54" t="s">
        <v>846</v>
      </c>
      <c r="AB288" s="55" t="s">
        <v>290</v>
      </c>
      <c r="AC288" s="55"/>
      <c r="AD288" s="57">
        <v>12.633727</v>
      </c>
      <c r="AE288" s="57">
        <v>8.6058619298769994</v>
      </c>
      <c r="AF288" s="57">
        <v>0</v>
      </c>
      <c r="AG288" s="52">
        <f t="shared" si="16"/>
        <v>8.6058619298769994</v>
      </c>
      <c r="AH288" s="52">
        <f t="shared" si="17"/>
        <v>8.653077929877</v>
      </c>
      <c r="AI288" s="58">
        <v>21.286804929877</v>
      </c>
      <c r="AJ288" s="36"/>
      <c r="AK288" s="57">
        <v>12.741352814228888</v>
      </c>
      <c r="AL288" s="57">
        <v>7.9762991286350005</v>
      </c>
      <c r="AM288" s="57">
        <v>3.707495852999948E-2</v>
      </c>
      <c r="AN288" s="57">
        <v>0</v>
      </c>
      <c r="AO288" s="52">
        <f t="shared" si="18"/>
        <v>8.0133740871649994</v>
      </c>
      <c r="AP288" s="52">
        <f t="shared" si="19"/>
        <v>8.2068255895182869</v>
      </c>
      <c r="AQ288" s="52">
        <v>20.948178403747175</v>
      </c>
    </row>
    <row r="289" spans="3:43" x14ac:dyDescent="0.25">
      <c r="C289" s="21" t="s">
        <v>291</v>
      </c>
      <c r="D289" s="21"/>
      <c r="E289" s="21" t="s">
        <v>38</v>
      </c>
      <c r="F289" s="22">
        <v>144988</v>
      </c>
      <c r="G289" s="23">
        <v>291.66216514470165</v>
      </c>
      <c r="H289" s="23">
        <v>456.70423955184566</v>
      </c>
      <c r="I289" s="23">
        <v>-0.30866692415924074</v>
      </c>
      <c r="J289" s="23">
        <v>456.39557262768642</v>
      </c>
      <c r="K289" s="23">
        <v>529.26018606734544</v>
      </c>
      <c r="L289" s="23">
        <v>820.92235121204715</v>
      </c>
      <c r="M289" s="1"/>
      <c r="N289" s="23">
        <v>294.33359018075754</v>
      </c>
      <c r="O289" s="23">
        <v>409.9499250727302</v>
      </c>
      <c r="P289" s="23">
        <v>1.9745920687229102</v>
      </c>
      <c r="Q289" s="23">
        <v>-0.30866692415924074</v>
      </c>
      <c r="R289" s="23">
        <v>411.61585021729388</v>
      </c>
      <c r="S289" s="23">
        <v>495.27387066071094</v>
      </c>
      <c r="T289" s="23">
        <v>789.60746084146842</v>
      </c>
      <c r="W289" s="54" t="s">
        <v>581</v>
      </c>
      <c r="X289" s="63" t="s">
        <v>554</v>
      </c>
      <c r="Y289" s="54" t="s">
        <v>572</v>
      </c>
      <c r="Z289" s="54"/>
      <c r="AA289" s="54" t="s">
        <v>847</v>
      </c>
      <c r="AB289" s="55" t="s">
        <v>291</v>
      </c>
      <c r="AC289" s="55"/>
      <c r="AD289" s="57">
        <v>42.287514000000002</v>
      </c>
      <c r="AE289" s="57">
        <v>66.216634284142998</v>
      </c>
      <c r="AF289" s="57">
        <v>-4.4753000000000001E-2</v>
      </c>
      <c r="AG289" s="52">
        <f t="shared" si="16"/>
        <v>66.171881284142998</v>
      </c>
      <c r="AH289" s="52">
        <f t="shared" si="17"/>
        <v>76.736375857532295</v>
      </c>
      <c r="AI289" s="58">
        <v>119.0238898575323</v>
      </c>
      <c r="AJ289" s="36"/>
      <c r="AK289" s="57">
        <v>42.674838573127673</v>
      </c>
      <c r="AL289" s="57">
        <v>59.437819736445</v>
      </c>
      <c r="AM289" s="57">
        <v>0.28629215485999732</v>
      </c>
      <c r="AN289" s="57">
        <v>-4.4753000000000001E-2</v>
      </c>
      <c r="AO289" s="52">
        <f t="shared" si="18"/>
        <v>59.679358891305</v>
      </c>
      <c r="AP289" s="52">
        <f t="shared" si="19"/>
        <v>71.808767959355151</v>
      </c>
      <c r="AQ289" s="52">
        <v>114.48360653248282</v>
      </c>
    </row>
    <row r="290" spans="3:43" x14ac:dyDescent="0.25">
      <c r="C290" s="21" t="s">
        <v>292</v>
      </c>
      <c r="D290" s="21"/>
      <c r="E290" s="21" t="s">
        <v>374</v>
      </c>
      <c r="F290" s="22">
        <v>209492</v>
      </c>
      <c r="G290" s="23">
        <v>394.98330723846254</v>
      </c>
      <c r="H290" s="23">
        <v>319.89499719755884</v>
      </c>
      <c r="I290" s="23">
        <v>-0.72019456590227793</v>
      </c>
      <c r="J290" s="23">
        <v>319.17480263165658</v>
      </c>
      <c r="K290" s="23">
        <v>399.89941169917722</v>
      </c>
      <c r="L290" s="23">
        <v>794.88271893763977</v>
      </c>
      <c r="M290" s="1"/>
      <c r="N290" s="23">
        <v>396.90878745790781</v>
      </c>
      <c r="O290" s="23">
        <v>290.20927159506806</v>
      </c>
      <c r="P290" s="23">
        <v>1.3635252399041704</v>
      </c>
      <c r="Q290" s="23">
        <v>-0.72019456590227793</v>
      </c>
      <c r="R290" s="23">
        <v>290.85260226906996</v>
      </c>
      <c r="S290" s="23">
        <v>381.2080095998528</v>
      </c>
      <c r="T290" s="23">
        <v>778.11679705776055</v>
      </c>
      <c r="W290" s="54" t="s">
        <v>575</v>
      </c>
      <c r="X290" s="63" t="s">
        <v>554</v>
      </c>
      <c r="Y290" s="54" t="s">
        <v>572</v>
      </c>
      <c r="Z290" s="54"/>
      <c r="AA290" s="54" t="s">
        <v>848</v>
      </c>
      <c r="AB290" s="55" t="s">
        <v>292</v>
      </c>
      <c r="AC290" s="55"/>
      <c r="AD290" s="57">
        <v>82.745842999999994</v>
      </c>
      <c r="AE290" s="57">
        <v>67.015442752911</v>
      </c>
      <c r="AF290" s="57">
        <v>-0.15087500000000001</v>
      </c>
      <c r="AG290" s="52">
        <f t="shared" si="16"/>
        <v>66.864567752911</v>
      </c>
      <c r="AH290" s="52">
        <f t="shared" si="17"/>
        <v>83.775727555684043</v>
      </c>
      <c r="AI290" s="58">
        <v>166.52157055568404</v>
      </c>
      <c r="AJ290" s="36"/>
      <c r="AK290" s="57">
        <v>83.149215702132025</v>
      </c>
      <c r="AL290" s="57">
        <v>60.796520724993997</v>
      </c>
      <c r="AM290" s="57">
        <v>0.28564762955800443</v>
      </c>
      <c r="AN290" s="57">
        <v>-0.15087500000000001</v>
      </c>
      <c r="AO290" s="52">
        <f t="shared" si="18"/>
        <v>60.931293354552004</v>
      </c>
      <c r="AP290" s="52">
        <f t="shared" si="19"/>
        <v>79.860028347092353</v>
      </c>
      <c r="AQ290" s="52">
        <v>163.00924404922438</v>
      </c>
    </row>
    <row r="291" spans="3:43" x14ac:dyDescent="0.25">
      <c r="C291" s="21" t="s">
        <v>293</v>
      </c>
      <c r="D291" s="21"/>
      <c r="E291" s="21"/>
      <c r="F291" s="22">
        <v>538327</v>
      </c>
      <c r="G291" s="23">
        <v>339.17637421121361</v>
      </c>
      <c r="H291" s="23">
        <v>281.67601204544638</v>
      </c>
      <c r="I291" s="23">
        <v>0</v>
      </c>
      <c r="J291" s="23">
        <v>281.67601204544638</v>
      </c>
      <c r="K291" s="23">
        <v>332.90460283417508</v>
      </c>
      <c r="L291" s="23">
        <v>672.08097704538864</v>
      </c>
      <c r="M291" s="1"/>
      <c r="N291" s="23">
        <v>341.31132889584808</v>
      </c>
      <c r="O291" s="23">
        <v>254.40569853981873</v>
      </c>
      <c r="P291" s="23">
        <v>1.1995597099624855</v>
      </c>
      <c r="Q291" s="23">
        <v>0</v>
      </c>
      <c r="R291" s="23">
        <v>255.6052582497812</v>
      </c>
      <c r="S291" s="23">
        <v>318.76261826025529</v>
      </c>
      <c r="T291" s="23">
        <v>660.07394715610326</v>
      </c>
      <c r="W291" s="54" t="s">
        <v>608</v>
      </c>
      <c r="X291" s="63" t="s">
        <v>557</v>
      </c>
      <c r="Y291" s="54" t="s">
        <v>558</v>
      </c>
      <c r="Z291" s="54"/>
      <c r="AA291" s="54" t="s">
        <v>849</v>
      </c>
      <c r="AB291" s="55" t="s">
        <v>293</v>
      </c>
      <c r="AC291" s="55"/>
      <c r="AD291" s="57">
        <v>182.58779999999999</v>
      </c>
      <c r="AE291" s="57">
        <v>151.633802536389</v>
      </c>
      <c r="AF291" s="57">
        <v>0</v>
      </c>
      <c r="AG291" s="52">
        <f t="shared" si="16"/>
        <v>151.633802536389</v>
      </c>
      <c r="AH291" s="52">
        <f t="shared" si="17"/>
        <v>179.21153612991296</v>
      </c>
      <c r="AI291" s="58">
        <v>361.79933612991294</v>
      </c>
      <c r="AJ291" s="36"/>
      <c r="AK291" s="57">
        <v>183.73710375051519</v>
      </c>
      <c r="AL291" s="57">
        <v>136.95345647784501</v>
      </c>
      <c r="AM291" s="57">
        <v>0.6457553799849749</v>
      </c>
      <c r="AN291" s="57">
        <v>0</v>
      </c>
      <c r="AO291" s="52">
        <f t="shared" si="18"/>
        <v>137.59921185782997</v>
      </c>
      <c r="AP291" s="52">
        <f t="shared" si="19"/>
        <v>171.59852400018843</v>
      </c>
      <c r="AQ291" s="52">
        <v>355.33562775070362</v>
      </c>
    </row>
    <row r="292" spans="3:43" x14ac:dyDescent="0.25">
      <c r="C292" s="21" t="s">
        <v>294</v>
      </c>
      <c r="D292" s="21" t="s">
        <v>61</v>
      </c>
      <c r="E292" s="21" t="s">
        <v>62</v>
      </c>
      <c r="F292" s="22">
        <v>68376</v>
      </c>
      <c r="G292" s="23">
        <v>65.161723411723429</v>
      </c>
      <c r="H292" s="23">
        <v>36.051662927182051</v>
      </c>
      <c r="I292" s="23">
        <v>-1.5594653094653095</v>
      </c>
      <c r="J292" s="23">
        <v>34.492197617716741</v>
      </c>
      <c r="K292" s="23">
        <v>49.190285073358531</v>
      </c>
      <c r="L292" s="23">
        <v>114.35200848508195</v>
      </c>
      <c r="M292" s="1"/>
      <c r="N292" s="23">
        <v>65.498370583624308</v>
      </c>
      <c r="O292" s="23">
        <v>31.385508761714632</v>
      </c>
      <c r="P292" s="23">
        <v>0.15288347832573373</v>
      </c>
      <c r="Q292" s="23">
        <v>-1.5594653094653095</v>
      </c>
      <c r="R292" s="23">
        <v>29.978926930575053</v>
      </c>
      <c r="S292" s="23">
        <v>51.241849537677098</v>
      </c>
      <c r="T292" s="23">
        <v>116.74022012130141</v>
      </c>
      <c r="W292" s="54" t="s">
        <v>553</v>
      </c>
      <c r="X292" s="64" t="s">
        <v>557</v>
      </c>
      <c r="Y292" s="54" t="s">
        <v>555</v>
      </c>
      <c r="Z292" s="54"/>
      <c r="AA292" s="54" t="s">
        <v>850</v>
      </c>
      <c r="AB292" s="55" t="s">
        <v>294</v>
      </c>
      <c r="AC292" s="55"/>
      <c r="AD292" s="57">
        <v>4.4554980000000004</v>
      </c>
      <c r="AE292" s="57">
        <v>2.4650685043089999</v>
      </c>
      <c r="AF292" s="57">
        <v>-0.10663</v>
      </c>
      <c r="AG292" s="52">
        <f t="shared" si="16"/>
        <v>2.3584385043089999</v>
      </c>
      <c r="AH292" s="52">
        <f t="shared" si="17"/>
        <v>3.3634349321759629</v>
      </c>
      <c r="AI292" s="58">
        <v>7.8189329321759633</v>
      </c>
      <c r="AJ292" s="36"/>
      <c r="AK292" s="57">
        <v>4.4785165870258954</v>
      </c>
      <c r="AL292" s="57">
        <v>2.1460155470909998</v>
      </c>
      <c r="AM292" s="57">
        <v>1.045356071400037E-2</v>
      </c>
      <c r="AN292" s="57">
        <v>-0.10663</v>
      </c>
      <c r="AO292" s="52">
        <f t="shared" si="18"/>
        <v>2.049839107805</v>
      </c>
      <c r="AP292" s="52">
        <f t="shared" si="19"/>
        <v>3.5037127039882092</v>
      </c>
      <c r="AQ292" s="52">
        <v>7.9822292910141046</v>
      </c>
    </row>
    <row r="293" spans="3:43" x14ac:dyDescent="0.25">
      <c r="C293" s="21" t="s">
        <v>295</v>
      </c>
      <c r="D293" s="21" t="s">
        <v>67</v>
      </c>
      <c r="E293" s="21" t="s">
        <v>68</v>
      </c>
      <c r="F293" s="22">
        <v>154603</v>
      </c>
      <c r="G293" s="23">
        <v>44.848353524834579</v>
      </c>
      <c r="H293" s="23">
        <v>37.537984152920707</v>
      </c>
      <c r="I293" s="23">
        <v>-1.5893934787811361</v>
      </c>
      <c r="J293" s="23">
        <v>35.948590674139574</v>
      </c>
      <c r="K293" s="23">
        <v>56.893892055020679</v>
      </c>
      <c r="L293" s="23">
        <v>101.74224557985525</v>
      </c>
      <c r="M293" s="1"/>
      <c r="N293" s="23">
        <v>45.407035487157103</v>
      </c>
      <c r="O293" s="23">
        <v>32.431974662069955</v>
      </c>
      <c r="P293" s="23">
        <v>0.16188060344236477</v>
      </c>
      <c r="Q293" s="23">
        <v>-1.5893934787811361</v>
      </c>
      <c r="R293" s="23">
        <v>31.004461786731177</v>
      </c>
      <c r="S293" s="23">
        <v>55.805111591889371</v>
      </c>
      <c r="T293" s="23">
        <v>101.21214707904647</v>
      </c>
      <c r="W293" s="54" t="s">
        <v>553</v>
      </c>
      <c r="X293" s="64" t="s">
        <v>557</v>
      </c>
      <c r="Y293" s="54" t="s">
        <v>558</v>
      </c>
      <c r="Z293" s="54"/>
      <c r="AA293" s="54" t="s">
        <v>851</v>
      </c>
      <c r="AB293" s="55" t="s">
        <v>295</v>
      </c>
      <c r="AC293" s="55"/>
      <c r="AD293" s="57">
        <v>6.9336900000000004</v>
      </c>
      <c r="AE293" s="57">
        <v>5.8034849639940003</v>
      </c>
      <c r="AF293" s="57">
        <v>-0.245725</v>
      </c>
      <c r="AG293" s="52">
        <f t="shared" si="16"/>
        <v>5.5577599639940001</v>
      </c>
      <c r="AH293" s="52">
        <f t="shared" si="17"/>
        <v>8.7959663933823613</v>
      </c>
      <c r="AI293" s="58">
        <v>15.729656393382362</v>
      </c>
      <c r="AJ293" s="36"/>
      <c r="AK293" s="57">
        <v>7.0200639074209494</v>
      </c>
      <c r="AL293" s="57">
        <v>5.0140805786800007</v>
      </c>
      <c r="AM293" s="57">
        <v>2.5027226933999919E-2</v>
      </c>
      <c r="AN293" s="57">
        <v>-0.245725</v>
      </c>
      <c r="AO293" s="52">
        <f t="shared" si="18"/>
        <v>4.7933828056140007</v>
      </c>
      <c r="AP293" s="52">
        <f t="shared" si="19"/>
        <v>8.6276376674408723</v>
      </c>
      <c r="AQ293" s="52">
        <v>15.647701574861822</v>
      </c>
    </row>
    <row r="294" spans="3:43" x14ac:dyDescent="0.25">
      <c r="C294" s="21" t="s">
        <v>296</v>
      </c>
      <c r="D294" s="21" t="s">
        <v>103</v>
      </c>
      <c r="E294" s="21" t="s">
        <v>105</v>
      </c>
      <c r="F294" s="22">
        <v>97499</v>
      </c>
      <c r="G294" s="23">
        <v>45.243438394239945</v>
      </c>
      <c r="H294" s="23">
        <v>57.105821617585818</v>
      </c>
      <c r="I294" s="23">
        <v>-0.56210832931619814</v>
      </c>
      <c r="J294" s="23">
        <v>56.543713288269622</v>
      </c>
      <c r="K294" s="23">
        <v>75.531265980025552</v>
      </c>
      <c r="L294" s="23">
        <v>120.7747043742655</v>
      </c>
      <c r="M294" s="1"/>
      <c r="N294" s="23">
        <v>45.940817168203253</v>
      </c>
      <c r="O294" s="23">
        <v>49.33929446559452</v>
      </c>
      <c r="P294" s="23">
        <v>0.24473052279509733</v>
      </c>
      <c r="Q294" s="23">
        <v>-0.56210832931619814</v>
      </c>
      <c r="R294" s="23">
        <v>49.021916659073419</v>
      </c>
      <c r="S294" s="23">
        <v>72.549947496564144</v>
      </c>
      <c r="T294" s="23">
        <v>118.4907646647674</v>
      </c>
      <c r="W294" s="54" t="s">
        <v>553</v>
      </c>
      <c r="X294" s="64" t="s">
        <v>560</v>
      </c>
      <c r="Y294" s="54" t="s">
        <v>555</v>
      </c>
      <c r="Z294" s="54"/>
      <c r="AA294" s="54" t="s">
        <v>852</v>
      </c>
      <c r="AB294" s="55" t="s">
        <v>296</v>
      </c>
      <c r="AC294" s="55"/>
      <c r="AD294" s="57">
        <v>4.4111900000000004</v>
      </c>
      <c r="AE294" s="57">
        <v>5.5677605018929999</v>
      </c>
      <c r="AF294" s="57">
        <v>-5.4805E-2</v>
      </c>
      <c r="AG294" s="52">
        <f t="shared" si="16"/>
        <v>5.5129555018929999</v>
      </c>
      <c r="AH294" s="52">
        <f t="shared" si="17"/>
        <v>7.3642229017865111</v>
      </c>
      <c r="AI294" s="58">
        <v>11.775412901786511</v>
      </c>
      <c r="AJ294" s="36"/>
      <c r="AK294" s="57">
        <v>4.4791837330826487</v>
      </c>
      <c r="AL294" s="57">
        <v>4.8105318711010003</v>
      </c>
      <c r="AM294" s="57">
        <v>2.3860981241999195E-2</v>
      </c>
      <c r="AN294" s="57">
        <v>-5.4805E-2</v>
      </c>
      <c r="AO294" s="52">
        <f t="shared" si="18"/>
        <v>4.7795878523429991</v>
      </c>
      <c r="AP294" s="52">
        <f t="shared" si="19"/>
        <v>7.0735473309675081</v>
      </c>
      <c r="AQ294" s="52">
        <v>11.552731064050157</v>
      </c>
    </row>
    <row r="295" spans="3:43" x14ac:dyDescent="0.25">
      <c r="C295" s="21" t="s">
        <v>297</v>
      </c>
      <c r="D295" s="21"/>
      <c r="E295" s="21" t="s">
        <v>25</v>
      </c>
      <c r="F295" s="22">
        <v>269448</v>
      </c>
      <c r="G295" s="23">
        <v>382.95787684451176</v>
      </c>
      <c r="H295" s="23">
        <v>309.98701410626535</v>
      </c>
      <c r="I295" s="23">
        <v>-1.6873682491612483</v>
      </c>
      <c r="J295" s="23">
        <v>308.29964585710417</v>
      </c>
      <c r="K295" s="23">
        <v>367.71772206492648</v>
      </c>
      <c r="L295" s="23">
        <v>750.67559890943824</v>
      </c>
      <c r="M295" s="1"/>
      <c r="N295" s="23">
        <v>386.81976792348416</v>
      </c>
      <c r="O295" s="23">
        <v>284.6817496117767</v>
      </c>
      <c r="P295" s="23">
        <v>1.3216241915360178</v>
      </c>
      <c r="Q295" s="23">
        <v>-1.6873682491612483</v>
      </c>
      <c r="R295" s="23">
        <v>284.3160055541515</v>
      </c>
      <c r="S295" s="23">
        <v>357.69030827207769</v>
      </c>
      <c r="T295" s="23">
        <v>744.51007619556185</v>
      </c>
      <c r="W295" s="54" t="s">
        <v>581</v>
      </c>
      <c r="X295" s="63" t="s">
        <v>554</v>
      </c>
      <c r="Y295" s="54" t="s">
        <v>572</v>
      </c>
      <c r="Z295" s="54"/>
      <c r="AA295" s="54" t="s">
        <v>853</v>
      </c>
      <c r="AB295" s="55" t="s">
        <v>297</v>
      </c>
      <c r="AC295" s="55"/>
      <c r="AD295" s="57">
        <v>103.187234</v>
      </c>
      <c r="AE295" s="57">
        <v>83.525380976904998</v>
      </c>
      <c r="AF295" s="57">
        <v>-0.45465800000000001</v>
      </c>
      <c r="AG295" s="52">
        <f t="shared" si="16"/>
        <v>83.070722976905003</v>
      </c>
      <c r="AH295" s="52">
        <f t="shared" si="17"/>
        <v>99.080804774950295</v>
      </c>
      <c r="AI295" s="58">
        <v>202.2680387749503</v>
      </c>
      <c r="AJ295" s="36"/>
      <c r="AK295" s="57">
        <v>104.22781282744697</v>
      </c>
      <c r="AL295" s="57">
        <v>76.70692806939401</v>
      </c>
      <c r="AM295" s="57">
        <v>0.35610899516099692</v>
      </c>
      <c r="AN295" s="57">
        <v>-0.45465800000000001</v>
      </c>
      <c r="AO295" s="52">
        <f t="shared" si="18"/>
        <v>76.60837906455501</v>
      </c>
      <c r="AP295" s="52">
        <f t="shared" si="19"/>
        <v>96.378938183294792</v>
      </c>
      <c r="AQ295" s="52">
        <v>200.60675101074176</v>
      </c>
    </row>
    <row r="296" spans="3:43" x14ac:dyDescent="0.25">
      <c r="C296" s="21" t="s">
        <v>298</v>
      </c>
      <c r="D296" s="21" t="s">
        <v>106</v>
      </c>
      <c r="E296" s="21" t="s">
        <v>107</v>
      </c>
      <c r="F296" s="22">
        <v>84154</v>
      </c>
      <c r="G296" s="23">
        <v>60.089823418969978</v>
      </c>
      <c r="H296" s="23">
        <v>50.551244245098275</v>
      </c>
      <c r="I296" s="23">
        <v>-1.7085343536849109</v>
      </c>
      <c r="J296" s="23">
        <v>48.842709891413364</v>
      </c>
      <c r="K296" s="23">
        <v>67.681142825721309</v>
      </c>
      <c r="L296" s="23">
        <v>127.77096624469128</v>
      </c>
      <c r="M296" s="1"/>
      <c r="N296" s="23">
        <v>60.711196649802396</v>
      </c>
      <c r="O296" s="23">
        <v>43.916046076003518</v>
      </c>
      <c r="P296" s="23">
        <v>0.21664325297668549</v>
      </c>
      <c r="Q296" s="23">
        <v>-1.7085343536849109</v>
      </c>
      <c r="R296" s="23">
        <v>42.424154975295295</v>
      </c>
      <c r="S296" s="23">
        <v>65.485168125165686</v>
      </c>
      <c r="T296" s="23">
        <v>126.19636477496806</v>
      </c>
      <c r="W296" s="54" t="s">
        <v>553</v>
      </c>
      <c r="X296" s="64" t="s">
        <v>557</v>
      </c>
      <c r="Y296" s="54" t="s">
        <v>558</v>
      </c>
      <c r="Z296" s="54"/>
      <c r="AA296" s="54" t="s">
        <v>854</v>
      </c>
      <c r="AB296" s="55" t="s">
        <v>298</v>
      </c>
      <c r="AC296" s="55"/>
      <c r="AD296" s="57">
        <v>5.0567989999999998</v>
      </c>
      <c r="AE296" s="57">
        <v>4.2540894082019998</v>
      </c>
      <c r="AF296" s="57">
        <v>-0.14377999999999999</v>
      </c>
      <c r="AG296" s="52">
        <f t="shared" si="16"/>
        <v>4.1103094082020002</v>
      </c>
      <c r="AH296" s="52">
        <f t="shared" si="17"/>
        <v>5.6956388933557509</v>
      </c>
      <c r="AI296" s="58">
        <v>10.752437893355751</v>
      </c>
      <c r="AJ296" s="36"/>
      <c r="AK296" s="57">
        <v>5.1090900428674706</v>
      </c>
      <c r="AL296" s="57">
        <v>3.6957109414800002</v>
      </c>
      <c r="AM296" s="57">
        <v>1.823139631099999E-2</v>
      </c>
      <c r="AN296" s="57">
        <v>-0.14377999999999999</v>
      </c>
      <c r="AO296" s="52">
        <f t="shared" si="18"/>
        <v>3.5701623377910003</v>
      </c>
      <c r="AP296" s="52">
        <f t="shared" si="19"/>
        <v>5.510838838405193</v>
      </c>
      <c r="AQ296" s="52">
        <v>10.619928881272664</v>
      </c>
    </row>
    <row r="297" spans="3:43" x14ac:dyDescent="0.25">
      <c r="C297" s="21" t="s">
        <v>299</v>
      </c>
      <c r="D297" s="21" t="s">
        <v>205</v>
      </c>
      <c r="E297" s="21"/>
      <c r="F297" s="22">
        <v>91156</v>
      </c>
      <c r="G297" s="23">
        <v>44.723748299618237</v>
      </c>
      <c r="H297" s="23">
        <v>80.948464035620248</v>
      </c>
      <c r="I297" s="23">
        <v>-0.85077230242660928</v>
      </c>
      <c r="J297" s="23">
        <v>80.097691733193642</v>
      </c>
      <c r="K297" s="23">
        <v>95.187203030828584</v>
      </c>
      <c r="L297" s="23">
        <v>139.91095133044684</v>
      </c>
      <c r="M297" s="1"/>
      <c r="N297" s="23">
        <v>44.859563249345364</v>
      </c>
      <c r="O297" s="23">
        <v>69.888488172802653</v>
      </c>
      <c r="P297" s="23">
        <v>0.34700793092061788</v>
      </c>
      <c r="Q297" s="23">
        <v>-0.85077230242660928</v>
      </c>
      <c r="R297" s="23">
        <v>69.384723801296673</v>
      </c>
      <c r="S297" s="23">
        <v>87.785156571417744</v>
      </c>
      <c r="T297" s="23">
        <v>132.64471982076313</v>
      </c>
      <c r="W297" s="54" t="s">
        <v>553</v>
      </c>
      <c r="X297" s="64" t="s">
        <v>557</v>
      </c>
      <c r="Y297" s="54" t="s">
        <v>558</v>
      </c>
      <c r="Z297" s="54"/>
      <c r="AA297" s="54" t="s">
        <v>855</v>
      </c>
      <c r="AB297" s="55" t="s">
        <v>299</v>
      </c>
      <c r="AC297" s="55"/>
      <c r="AD297" s="57">
        <v>4.0768380000000004</v>
      </c>
      <c r="AE297" s="57">
        <v>7.3789381876309994</v>
      </c>
      <c r="AF297" s="57">
        <v>-7.7552999999999997E-2</v>
      </c>
      <c r="AG297" s="52">
        <f t="shared" si="16"/>
        <v>7.3013851876309994</v>
      </c>
      <c r="AH297" s="52">
        <f t="shared" si="17"/>
        <v>8.67688467947821</v>
      </c>
      <c r="AI297" s="58">
        <v>12.75372267947821</v>
      </c>
      <c r="AJ297" s="36"/>
      <c r="AK297" s="57">
        <v>4.0892183475573258</v>
      </c>
      <c r="AL297" s="57">
        <v>6.3707550278799996</v>
      </c>
      <c r="AM297" s="57">
        <v>3.1631854950999842E-2</v>
      </c>
      <c r="AN297" s="57">
        <v>-7.7552999999999997E-2</v>
      </c>
      <c r="AO297" s="52">
        <f t="shared" si="18"/>
        <v>6.3248338828309993</v>
      </c>
      <c r="AP297" s="52">
        <f t="shared" si="19"/>
        <v>8.0021437324241571</v>
      </c>
      <c r="AQ297" s="52">
        <v>12.091362079981483</v>
      </c>
    </row>
    <row r="298" spans="3:43" x14ac:dyDescent="0.25">
      <c r="C298" s="21" t="s">
        <v>300</v>
      </c>
      <c r="D298" s="21" t="s">
        <v>205</v>
      </c>
      <c r="E298" s="21"/>
      <c r="F298" s="22">
        <v>136852</v>
      </c>
      <c r="G298" s="23">
        <v>44.672339461608161</v>
      </c>
      <c r="H298" s="23">
        <v>58.831781700121297</v>
      </c>
      <c r="I298" s="23">
        <v>-0.99955426299944472</v>
      </c>
      <c r="J298" s="23">
        <v>57.832227437121851</v>
      </c>
      <c r="K298" s="23">
        <v>78.951714392848089</v>
      </c>
      <c r="L298" s="23">
        <v>123.62405385445624</v>
      </c>
      <c r="M298" s="1"/>
      <c r="N298" s="23">
        <v>45.124427790426608</v>
      </c>
      <c r="O298" s="23">
        <v>50.832666209313714</v>
      </c>
      <c r="P298" s="23">
        <v>0.25348940732323572</v>
      </c>
      <c r="Q298" s="23">
        <v>-0.99955426299944472</v>
      </c>
      <c r="R298" s="23">
        <v>50.086601353637505</v>
      </c>
      <c r="S298" s="23">
        <v>75.775913725420907</v>
      </c>
      <c r="T298" s="23">
        <v>120.90034151584751</v>
      </c>
      <c r="W298" s="54" t="s">
        <v>553</v>
      </c>
      <c r="X298" s="64" t="s">
        <v>557</v>
      </c>
      <c r="Y298" s="54" t="s">
        <v>558</v>
      </c>
      <c r="Z298" s="54"/>
      <c r="AA298" s="54" t="s">
        <v>856</v>
      </c>
      <c r="AB298" s="55" t="s">
        <v>300</v>
      </c>
      <c r="AC298" s="55"/>
      <c r="AD298" s="57">
        <v>6.113499</v>
      </c>
      <c r="AE298" s="57">
        <v>8.0512469892249996</v>
      </c>
      <c r="AF298" s="57">
        <v>-0.136791</v>
      </c>
      <c r="AG298" s="52">
        <f t="shared" si="16"/>
        <v>7.9144559892249999</v>
      </c>
      <c r="AH298" s="52">
        <f t="shared" si="17"/>
        <v>10.804700018090045</v>
      </c>
      <c r="AI298" s="58">
        <v>16.918199018090046</v>
      </c>
      <c r="AJ298" s="36"/>
      <c r="AK298" s="57">
        <v>6.1753681919754619</v>
      </c>
      <c r="AL298" s="57">
        <v>6.9565520360770003</v>
      </c>
      <c r="AM298" s="57">
        <v>3.4690532370999456E-2</v>
      </c>
      <c r="AN298" s="57">
        <v>-0.136791</v>
      </c>
      <c r="AO298" s="52">
        <f t="shared" si="18"/>
        <v>6.8544515684479999</v>
      </c>
      <c r="AP298" s="52">
        <f t="shared" si="19"/>
        <v>10.370085345151303</v>
      </c>
      <c r="AQ298" s="52">
        <v>16.545453537126765</v>
      </c>
    </row>
    <row r="299" spans="3:43" x14ac:dyDescent="0.25">
      <c r="C299" s="21" t="s">
        <v>301</v>
      </c>
      <c r="D299" s="21" t="s">
        <v>97</v>
      </c>
      <c r="E299" s="21"/>
      <c r="F299" s="22">
        <v>103768</v>
      </c>
      <c r="G299" s="23">
        <v>73.91643859378614</v>
      </c>
      <c r="H299" s="23">
        <v>48.617642114370518</v>
      </c>
      <c r="I299" s="23">
        <v>-0.8841839488088814</v>
      </c>
      <c r="J299" s="23">
        <v>47.733458165561636</v>
      </c>
      <c r="K299" s="23">
        <v>54.919502369412221</v>
      </c>
      <c r="L299" s="23">
        <v>128.83594096319837</v>
      </c>
      <c r="M299" s="1"/>
      <c r="N299" s="23">
        <v>74.425484804643588</v>
      </c>
      <c r="O299" s="23">
        <v>42.32331906858569</v>
      </c>
      <c r="P299" s="23">
        <v>0.20492111805180724</v>
      </c>
      <c r="Q299" s="23">
        <v>-0.8841839488088814</v>
      </c>
      <c r="R299" s="23">
        <v>41.644056237828615</v>
      </c>
      <c r="S299" s="23">
        <v>50.714638051103869</v>
      </c>
      <c r="T299" s="23">
        <v>125.14012285574748</v>
      </c>
      <c r="W299" s="54" t="s">
        <v>553</v>
      </c>
      <c r="X299" s="64" t="s">
        <v>557</v>
      </c>
      <c r="Y299" s="54" t="s">
        <v>558</v>
      </c>
      <c r="Z299" s="54"/>
      <c r="AA299" s="54" t="s">
        <v>857</v>
      </c>
      <c r="AB299" s="55" t="s">
        <v>301</v>
      </c>
      <c r="AC299" s="55"/>
      <c r="AD299" s="57">
        <v>7.6701610000000002</v>
      </c>
      <c r="AE299" s="57">
        <v>5.0449554869239996</v>
      </c>
      <c r="AF299" s="57">
        <v>-9.1749999999999998E-2</v>
      </c>
      <c r="AG299" s="52">
        <f t="shared" si="16"/>
        <v>4.9532054869239994</v>
      </c>
      <c r="AH299" s="52">
        <f t="shared" si="17"/>
        <v>5.6988869218691676</v>
      </c>
      <c r="AI299" s="58">
        <v>13.369047921869168</v>
      </c>
      <c r="AJ299" s="36"/>
      <c r="AK299" s="57">
        <v>7.7229837072082566</v>
      </c>
      <c r="AL299" s="57">
        <v>4.3918061731089999</v>
      </c>
      <c r="AM299" s="57">
        <v>2.1264254577999936E-2</v>
      </c>
      <c r="AN299" s="57">
        <v>-9.1749999999999998E-2</v>
      </c>
      <c r="AO299" s="52">
        <f t="shared" si="18"/>
        <v>4.3213204276869996</v>
      </c>
      <c r="AP299" s="52">
        <f t="shared" si="19"/>
        <v>5.2625565612869467</v>
      </c>
      <c r="AQ299" s="52">
        <v>12.985540268495203</v>
      </c>
    </row>
    <row r="300" spans="3:43" x14ac:dyDescent="0.25">
      <c r="C300" s="21" t="s">
        <v>302</v>
      </c>
      <c r="D300" s="21" t="s">
        <v>227</v>
      </c>
      <c r="E300" s="21"/>
      <c r="F300" s="22">
        <v>126972</v>
      </c>
      <c r="G300" s="23">
        <v>44.173148410673221</v>
      </c>
      <c r="H300" s="23">
        <v>54.457057811706512</v>
      </c>
      <c r="I300" s="23">
        <v>-2.1430394102636803</v>
      </c>
      <c r="J300" s="23">
        <v>52.31401840144283</v>
      </c>
      <c r="K300" s="23">
        <v>78.771983775961161</v>
      </c>
      <c r="L300" s="23">
        <v>122.94513218663437</v>
      </c>
      <c r="M300" s="1"/>
      <c r="N300" s="23">
        <v>44.733097496672926</v>
      </c>
      <c r="O300" s="23">
        <v>47.257736462598054</v>
      </c>
      <c r="P300" s="23">
        <v>0.23242359588728675</v>
      </c>
      <c r="Q300" s="23">
        <v>-2.1430394102636803</v>
      </c>
      <c r="R300" s="23">
        <v>45.347120648221654</v>
      </c>
      <c r="S300" s="23">
        <v>78.317978817676746</v>
      </c>
      <c r="T300" s="23">
        <v>123.05107631434967</v>
      </c>
      <c r="W300" s="54" t="s">
        <v>553</v>
      </c>
      <c r="X300" s="64" t="s">
        <v>557</v>
      </c>
      <c r="Y300" s="54" t="s">
        <v>558</v>
      </c>
      <c r="Z300" s="54"/>
      <c r="AA300" s="54" t="s">
        <v>858</v>
      </c>
      <c r="AB300" s="55" t="s">
        <v>302</v>
      </c>
      <c r="AC300" s="55"/>
      <c r="AD300" s="57">
        <v>5.6087530000000001</v>
      </c>
      <c r="AE300" s="57">
        <v>6.9145215444679993</v>
      </c>
      <c r="AF300" s="57">
        <v>-0.27210600000000001</v>
      </c>
      <c r="AG300" s="52">
        <f t="shared" si="16"/>
        <v>6.6424155444679993</v>
      </c>
      <c r="AH300" s="52">
        <f t="shared" si="17"/>
        <v>10.00183632400134</v>
      </c>
      <c r="AI300" s="58">
        <v>15.61058932400134</v>
      </c>
      <c r="AJ300" s="36"/>
      <c r="AK300" s="57">
        <v>5.6798508553475546</v>
      </c>
      <c r="AL300" s="57">
        <v>6.0004093141289996</v>
      </c>
      <c r="AM300" s="57">
        <v>2.9511288817000575E-2</v>
      </c>
      <c r="AN300" s="57">
        <v>-0.27210600000000001</v>
      </c>
      <c r="AO300" s="52">
        <f t="shared" si="18"/>
        <v>5.7578146029460004</v>
      </c>
      <c r="AP300" s="52">
        <f t="shared" si="19"/>
        <v>9.944190406438052</v>
      </c>
      <c r="AQ300" s="52">
        <v>15.624041261785607</v>
      </c>
    </row>
    <row r="301" spans="3:43" x14ac:dyDescent="0.25">
      <c r="C301" s="21" t="s">
        <v>303</v>
      </c>
      <c r="D301" s="21" t="s">
        <v>243</v>
      </c>
      <c r="E301" s="21"/>
      <c r="F301" s="22">
        <v>87077</v>
      </c>
      <c r="G301" s="23">
        <v>62.844195367318576</v>
      </c>
      <c r="H301" s="23">
        <v>48.267038928270381</v>
      </c>
      <c r="I301" s="23">
        <v>-1.392296473236331</v>
      </c>
      <c r="J301" s="23">
        <v>46.87474245503406</v>
      </c>
      <c r="K301" s="23">
        <v>64.449962951937536</v>
      </c>
      <c r="L301" s="23">
        <v>127.29415831925613</v>
      </c>
      <c r="M301" s="1"/>
      <c r="N301" s="23">
        <v>63.348932736691339</v>
      </c>
      <c r="O301" s="23">
        <v>41.892997563570169</v>
      </c>
      <c r="P301" s="23">
        <v>0.20475185261320145</v>
      </c>
      <c r="Q301" s="23">
        <v>-1.392296473236331</v>
      </c>
      <c r="R301" s="23">
        <v>40.705452942947048</v>
      </c>
      <c r="S301" s="23">
        <v>61.591113659719966</v>
      </c>
      <c r="T301" s="23">
        <v>124.94004639641129</v>
      </c>
      <c r="W301" s="54" t="s">
        <v>553</v>
      </c>
      <c r="X301" s="64" t="s">
        <v>557</v>
      </c>
      <c r="Y301" s="54" t="s">
        <v>555</v>
      </c>
      <c r="Z301" s="54"/>
      <c r="AA301" s="54" t="s">
        <v>859</v>
      </c>
      <c r="AB301" s="55" t="s">
        <v>303</v>
      </c>
      <c r="AC301" s="55"/>
      <c r="AD301" s="57">
        <v>5.4722840000000001</v>
      </c>
      <c r="AE301" s="57">
        <v>4.2029489487570002</v>
      </c>
      <c r="AF301" s="57">
        <v>-0.121237</v>
      </c>
      <c r="AG301" s="52">
        <f t="shared" si="16"/>
        <v>4.0817119487570004</v>
      </c>
      <c r="AH301" s="52">
        <f t="shared" si="17"/>
        <v>5.6121094239658653</v>
      </c>
      <c r="AI301" s="58">
        <v>11.084393423965865</v>
      </c>
      <c r="AJ301" s="36"/>
      <c r="AK301" s="57">
        <v>5.5162350159128719</v>
      </c>
      <c r="AL301" s="57">
        <v>3.6479165488429999</v>
      </c>
      <c r="AM301" s="57">
        <v>1.7829177069999744E-2</v>
      </c>
      <c r="AN301" s="57">
        <v>-0.121237</v>
      </c>
      <c r="AO301" s="52">
        <f t="shared" si="18"/>
        <v>3.5445087259129999</v>
      </c>
      <c r="AP301" s="52">
        <f t="shared" si="19"/>
        <v>5.3631694041474356</v>
      </c>
      <c r="AQ301" s="52">
        <v>10.879404420060308</v>
      </c>
    </row>
    <row r="302" spans="3:43" x14ac:dyDescent="0.25">
      <c r="C302" s="21" t="s">
        <v>304</v>
      </c>
      <c r="D302" s="21" t="s">
        <v>253</v>
      </c>
      <c r="E302" s="21"/>
      <c r="F302" s="22">
        <v>136319</v>
      </c>
      <c r="G302" s="23">
        <v>45.390847937558227</v>
      </c>
      <c r="H302" s="23">
        <v>42.280740920025821</v>
      </c>
      <c r="I302" s="23">
        <v>-1.8041945730235698</v>
      </c>
      <c r="J302" s="23">
        <v>40.476546347002248</v>
      </c>
      <c r="K302" s="23">
        <v>53.150971558976671</v>
      </c>
      <c r="L302" s="23">
        <v>98.541819496534899</v>
      </c>
      <c r="M302" s="1"/>
      <c r="N302" s="23">
        <v>45.592931037016569</v>
      </c>
      <c r="O302" s="23">
        <v>36.617046044403196</v>
      </c>
      <c r="P302" s="23">
        <v>0.1806616710583249</v>
      </c>
      <c r="Q302" s="23">
        <v>-1.8041945730235698</v>
      </c>
      <c r="R302" s="23">
        <v>34.993513142437962</v>
      </c>
      <c r="S302" s="23">
        <v>53.665547351947829</v>
      </c>
      <c r="T302" s="23">
        <v>99.258478388964406</v>
      </c>
      <c r="W302" s="54" t="s">
        <v>553</v>
      </c>
      <c r="X302" s="64" t="s">
        <v>557</v>
      </c>
      <c r="Y302" s="54" t="s">
        <v>558</v>
      </c>
      <c r="Z302" s="54"/>
      <c r="AA302" s="54" t="s">
        <v>860</v>
      </c>
      <c r="AB302" s="55" t="s">
        <v>304</v>
      </c>
      <c r="AC302" s="55"/>
      <c r="AD302" s="57">
        <v>6.1876350000000002</v>
      </c>
      <c r="AE302" s="57">
        <v>5.7636683214769997</v>
      </c>
      <c r="AF302" s="57">
        <v>-0.245946</v>
      </c>
      <c r="AG302" s="52">
        <f t="shared" si="16"/>
        <v>5.5177223214769997</v>
      </c>
      <c r="AH302" s="52">
        <f t="shared" si="17"/>
        <v>7.245487291948141</v>
      </c>
      <c r="AI302" s="58">
        <v>13.433122291948141</v>
      </c>
      <c r="AJ302" s="36"/>
      <c r="AK302" s="57">
        <v>6.2151827660350616</v>
      </c>
      <c r="AL302" s="57">
        <v>4.9915990997269999</v>
      </c>
      <c r="AM302" s="57">
        <v>2.462761833699979E-2</v>
      </c>
      <c r="AN302" s="57">
        <v>-0.245946</v>
      </c>
      <c r="AO302" s="52">
        <f t="shared" si="18"/>
        <v>4.7702807180639999</v>
      </c>
      <c r="AP302" s="52">
        <f t="shared" si="19"/>
        <v>7.3156337494701766</v>
      </c>
      <c r="AQ302" s="52">
        <v>13.530816515505238</v>
      </c>
    </row>
    <row r="303" spans="3:43" x14ac:dyDescent="0.25">
      <c r="C303" s="21" t="s">
        <v>305</v>
      </c>
      <c r="D303" s="21" t="s">
        <v>194</v>
      </c>
      <c r="E303" s="21" t="s">
        <v>195</v>
      </c>
      <c r="F303" s="22">
        <v>110720</v>
      </c>
      <c r="G303" s="23">
        <v>62.818289378612711</v>
      </c>
      <c r="H303" s="23">
        <v>47.037312668406791</v>
      </c>
      <c r="I303" s="23">
        <v>-0.20489523121387285</v>
      </c>
      <c r="J303" s="23">
        <v>46.832417437192923</v>
      </c>
      <c r="K303" s="23">
        <v>57.382514811016677</v>
      </c>
      <c r="L303" s="23">
        <v>120.20080418962939</v>
      </c>
      <c r="M303" s="1"/>
      <c r="N303" s="23">
        <v>62.736853165343739</v>
      </c>
      <c r="O303" s="23">
        <v>40.774017720926665</v>
      </c>
      <c r="P303" s="23">
        <v>0.20036304693821666</v>
      </c>
      <c r="Q303" s="23">
        <v>-0.20489523121387285</v>
      </c>
      <c r="R303" s="23">
        <v>40.769485536651004</v>
      </c>
      <c r="S303" s="23">
        <v>52.200802500732081</v>
      </c>
      <c r="T303" s="23">
        <v>114.93765566607583</v>
      </c>
      <c r="W303" s="54" t="s">
        <v>553</v>
      </c>
      <c r="X303" s="64" t="s">
        <v>554</v>
      </c>
      <c r="Y303" s="54" t="s">
        <v>555</v>
      </c>
      <c r="Z303" s="54"/>
      <c r="AA303" s="54" t="s">
        <v>861</v>
      </c>
      <c r="AB303" s="55" t="s">
        <v>305</v>
      </c>
      <c r="AC303" s="55"/>
      <c r="AD303" s="57">
        <v>6.955241</v>
      </c>
      <c r="AE303" s="57">
        <v>5.2079712586460003</v>
      </c>
      <c r="AF303" s="57">
        <v>-2.2686000000000001E-2</v>
      </c>
      <c r="AG303" s="52">
        <f t="shared" si="16"/>
        <v>5.1852852586460001</v>
      </c>
      <c r="AH303" s="52">
        <f t="shared" si="17"/>
        <v>6.3533920398757671</v>
      </c>
      <c r="AI303" s="58">
        <v>13.308633039875767</v>
      </c>
      <c r="AJ303" s="36"/>
      <c r="AK303" s="57">
        <v>6.946224382466859</v>
      </c>
      <c r="AL303" s="57">
        <v>4.5144992420610004</v>
      </c>
      <c r="AM303" s="57">
        <v>2.2184196556999349E-2</v>
      </c>
      <c r="AN303" s="57">
        <v>-2.2686000000000001E-2</v>
      </c>
      <c r="AO303" s="52">
        <f t="shared" si="18"/>
        <v>4.5139974386179995</v>
      </c>
      <c r="AP303" s="52">
        <f t="shared" si="19"/>
        <v>5.7796728528810561</v>
      </c>
      <c r="AQ303" s="52">
        <v>12.725897235347915</v>
      </c>
    </row>
    <row r="304" spans="3:43" x14ac:dyDescent="0.25">
      <c r="C304" s="21" t="s">
        <v>306</v>
      </c>
      <c r="D304" s="21" t="s">
        <v>293</v>
      </c>
      <c r="E304" s="21" t="s">
        <v>107</v>
      </c>
      <c r="F304" s="22">
        <v>163968</v>
      </c>
      <c r="G304" s="23">
        <v>50.443989071038253</v>
      </c>
      <c r="H304" s="23">
        <v>49.566645711754731</v>
      </c>
      <c r="I304" s="23">
        <v>-2.5333967603434813</v>
      </c>
      <c r="J304" s="23">
        <v>47.033248951411245</v>
      </c>
      <c r="K304" s="23">
        <v>67.971707591123533</v>
      </c>
      <c r="L304" s="23">
        <v>118.41569666216178</v>
      </c>
      <c r="M304" s="1"/>
      <c r="N304" s="23">
        <v>50.597698490320056</v>
      </c>
      <c r="O304" s="23">
        <v>42.887965956912332</v>
      </c>
      <c r="P304" s="23">
        <v>0.21145175755635046</v>
      </c>
      <c r="Q304" s="23">
        <v>-2.5333967603434813</v>
      </c>
      <c r="R304" s="23">
        <v>40.566020954125193</v>
      </c>
      <c r="S304" s="23">
        <v>69.025926197995901</v>
      </c>
      <c r="T304" s="23">
        <v>119.62362468831596</v>
      </c>
      <c r="W304" s="54" t="s">
        <v>553</v>
      </c>
      <c r="X304" s="64" t="s">
        <v>557</v>
      </c>
      <c r="Y304" s="54" t="s">
        <v>558</v>
      </c>
      <c r="Z304" s="54"/>
      <c r="AA304" s="54" t="s">
        <v>862</v>
      </c>
      <c r="AB304" s="55" t="s">
        <v>306</v>
      </c>
      <c r="AC304" s="55"/>
      <c r="AD304" s="57">
        <v>8.2712000000000003</v>
      </c>
      <c r="AE304" s="57">
        <v>8.1273437640649995</v>
      </c>
      <c r="AF304" s="57">
        <v>-0.41539599999999999</v>
      </c>
      <c r="AG304" s="52">
        <f t="shared" si="16"/>
        <v>7.7119477640649992</v>
      </c>
      <c r="AH304" s="52">
        <f t="shared" si="17"/>
        <v>11.145184950301342</v>
      </c>
      <c r="AI304" s="58">
        <v>19.416384950301342</v>
      </c>
      <c r="AJ304" s="36"/>
      <c r="AK304" s="57">
        <v>8.2964034260607988</v>
      </c>
      <c r="AL304" s="57">
        <v>7.0322540020230004</v>
      </c>
      <c r="AM304" s="57">
        <v>3.467132178299967E-2</v>
      </c>
      <c r="AN304" s="57">
        <v>-0.41539599999999999</v>
      </c>
      <c r="AO304" s="52">
        <f t="shared" si="18"/>
        <v>6.6515293238059998</v>
      </c>
      <c r="AP304" s="52">
        <f t="shared" si="19"/>
        <v>11.318043066832992</v>
      </c>
      <c r="AQ304" s="52">
        <v>19.614446492893791</v>
      </c>
    </row>
    <row r="305" spans="3:43" x14ac:dyDescent="0.25">
      <c r="C305" s="21" t="s">
        <v>307</v>
      </c>
      <c r="D305" s="21" t="s">
        <v>318</v>
      </c>
      <c r="E305" s="21" t="s">
        <v>319</v>
      </c>
      <c r="F305" s="22">
        <v>108884</v>
      </c>
      <c r="G305" s="23">
        <v>31.291677381433452</v>
      </c>
      <c r="H305" s="23">
        <v>47.49877388413357</v>
      </c>
      <c r="I305" s="23">
        <v>-1.8548363395907572</v>
      </c>
      <c r="J305" s="23">
        <v>45.643937544542815</v>
      </c>
      <c r="K305" s="23">
        <v>58.414269716921709</v>
      </c>
      <c r="L305" s="23">
        <v>89.705947098355168</v>
      </c>
      <c r="M305" s="1"/>
      <c r="N305" s="23">
        <v>31.434844714272884</v>
      </c>
      <c r="O305" s="23">
        <v>40.996667051798234</v>
      </c>
      <c r="P305" s="23">
        <v>0.20386244557510994</v>
      </c>
      <c r="Q305" s="23">
        <v>-1.8548363395907572</v>
      </c>
      <c r="R305" s="23">
        <v>39.345693157782591</v>
      </c>
      <c r="S305" s="23">
        <v>55.704453329978733</v>
      </c>
      <c r="T305" s="23">
        <v>87.139298044251618</v>
      </c>
      <c r="W305" s="54" t="s">
        <v>553</v>
      </c>
      <c r="X305" s="64" t="s">
        <v>560</v>
      </c>
      <c r="Y305" s="54" t="s">
        <v>555</v>
      </c>
      <c r="Z305" s="54"/>
      <c r="AA305" s="54" t="s">
        <v>863</v>
      </c>
      <c r="AB305" s="55" t="s">
        <v>307</v>
      </c>
      <c r="AC305" s="55"/>
      <c r="AD305" s="57">
        <v>3.4071630000000002</v>
      </c>
      <c r="AE305" s="57">
        <v>5.1718564956000002</v>
      </c>
      <c r="AF305" s="57">
        <v>-0.201962</v>
      </c>
      <c r="AG305" s="52">
        <f t="shared" si="16"/>
        <v>4.9698944956000002</v>
      </c>
      <c r="AH305" s="52">
        <f t="shared" si="17"/>
        <v>6.3603793438573035</v>
      </c>
      <c r="AI305" s="58">
        <v>9.7675423438573041</v>
      </c>
      <c r="AJ305" s="36"/>
      <c r="AK305" s="57">
        <v>3.4227516318688886</v>
      </c>
      <c r="AL305" s="57">
        <v>4.4638810952679995</v>
      </c>
      <c r="AM305" s="57">
        <v>2.2197358524000271E-2</v>
      </c>
      <c r="AN305" s="57">
        <v>-0.201962</v>
      </c>
      <c r="AO305" s="52">
        <f t="shared" si="18"/>
        <v>4.2841164537919996</v>
      </c>
      <c r="AP305" s="52">
        <f t="shared" si="19"/>
        <v>6.0653236963814043</v>
      </c>
      <c r="AQ305" s="52">
        <v>9.488075328250293</v>
      </c>
    </row>
    <row r="306" spans="3:43" x14ac:dyDescent="0.25">
      <c r="C306" s="21" t="s">
        <v>308</v>
      </c>
      <c r="D306" s="21"/>
      <c r="E306" s="21" t="s">
        <v>353</v>
      </c>
      <c r="F306" s="22">
        <v>149222</v>
      </c>
      <c r="G306" s="23">
        <v>300.22382758574469</v>
      </c>
      <c r="H306" s="23">
        <v>728.68021078534662</v>
      </c>
      <c r="I306" s="23">
        <v>0</v>
      </c>
      <c r="J306" s="23">
        <v>728.68021078534662</v>
      </c>
      <c r="K306" s="23">
        <v>858.73053786101855</v>
      </c>
      <c r="L306" s="23">
        <v>1158.9543654467632</v>
      </c>
      <c r="M306" s="1"/>
      <c r="N306" s="23">
        <v>301.49714407961687</v>
      </c>
      <c r="O306" s="23">
        <v>656.92746194559118</v>
      </c>
      <c r="P306" s="23">
        <v>3.1337144541421225</v>
      </c>
      <c r="Q306" s="23">
        <v>0</v>
      </c>
      <c r="R306" s="23">
        <v>660.0611763997332</v>
      </c>
      <c r="S306" s="23">
        <v>802.57101501057343</v>
      </c>
      <c r="T306" s="23">
        <v>1104.0681590901904</v>
      </c>
      <c r="W306" s="54" t="s">
        <v>575</v>
      </c>
      <c r="X306" s="63" t="s">
        <v>554</v>
      </c>
      <c r="Y306" s="54" t="s">
        <v>572</v>
      </c>
      <c r="Z306" s="54"/>
      <c r="AA306" s="54" t="s">
        <v>864</v>
      </c>
      <c r="AB306" s="55" t="s">
        <v>308</v>
      </c>
      <c r="AC306" s="55"/>
      <c r="AD306" s="57">
        <v>44.8</v>
      </c>
      <c r="AE306" s="57">
        <v>108.73511841381099</v>
      </c>
      <c r="AF306" s="57">
        <v>0</v>
      </c>
      <c r="AG306" s="52">
        <f t="shared" si="16"/>
        <v>108.73511841381099</v>
      </c>
      <c r="AH306" s="52">
        <f t="shared" si="17"/>
        <v>128.14148832069691</v>
      </c>
      <c r="AI306" s="58">
        <v>172.94148832069689</v>
      </c>
      <c r="AJ306" s="36"/>
      <c r="AK306" s="57">
        <v>44.990006833848589</v>
      </c>
      <c r="AL306" s="57">
        <v>98.028029726444998</v>
      </c>
      <c r="AM306" s="57">
        <v>0.46761913827599583</v>
      </c>
      <c r="AN306" s="57">
        <v>0</v>
      </c>
      <c r="AO306" s="52">
        <f t="shared" si="18"/>
        <v>98.495648864720991</v>
      </c>
      <c r="AP306" s="52">
        <f t="shared" si="19"/>
        <v>119.76125200190779</v>
      </c>
      <c r="AQ306" s="52">
        <v>164.75125883575637</v>
      </c>
    </row>
    <row r="307" spans="3:43" x14ac:dyDescent="0.25">
      <c r="C307" s="28" t="s">
        <v>309</v>
      </c>
      <c r="D307" s="28"/>
      <c r="E307" s="28"/>
      <c r="F307" s="22">
        <v>1360525</v>
      </c>
      <c r="G307" s="23">
        <v>15.046041785340217</v>
      </c>
      <c r="H307" s="23">
        <v>25.192751033304059</v>
      </c>
      <c r="I307" s="23">
        <v>0</v>
      </c>
      <c r="J307" s="23">
        <v>25.192751033304059</v>
      </c>
      <c r="K307" s="23">
        <v>25.336840601521029</v>
      </c>
      <c r="L307" s="23">
        <v>40.382882386861247</v>
      </c>
      <c r="M307" s="1"/>
      <c r="N307" s="23">
        <v>15.11408158707466</v>
      </c>
      <c r="O307" s="23">
        <v>23.281905827270357</v>
      </c>
      <c r="P307" s="23">
        <v>0.10892258505944137</v>
      </c>
      <c r="Q307" s="23">
        <v>0</v>
      </c>
      <c r="R307" s="23">
        <v>23.390828412329796</v>
      </c>
      <c r="S307" s="23">
        <v>23.738486957774764</v>
      </c>
      <c r="T307" s="23">
        <v>38.852568544849426</v>
      </c>
      <c r="W307" s="54" t="s">
        <v>701</v>
      </c>
      <c r="X307" s="63" t="s">
        <v>566</v>
      </c>
      <c r="Y307" s="54" t="s">
        <v>567</v>
      </c>
      <c r="Z307" s="54"/>
      <c r="AA307" s="54" t="s">
        <v>865</v>
      </c>
      <c r="AB307" s="55" t="s">
        <v>866</v>
      </c>
      <c r="AC307" s="55"/>
      <c r="AD307" s="57">
        <v>20.470516</v>
      </c>
      <c r="AE307" s="57">
        <v>34.275367599586005</v>
      </c>
      <c r="AF307" s="57">
        <v>0</v>
      </c>
      <c r="AG307" s="52">
        <f t="shared" si="16"/>
        <v>34.275367599586005</v>
      </c>
      <c r="AH307" s="52">
        <f t="shared" si="17"/>
        <v>34.471405059384395</v>
      </c>
      <c r="AI307" s="58">
        <v>54.941921059384399</v>
      </c>
      <c r="AJ307" s="36"/>
      <c r="AK307" s="57">
        <v>20.563085851254751</v>
      </c>
      <c r="AL307" s="57">
        <v>31.675614925647</v>
      </c>
      <c r="AM307" s="57">
        <v>0.14819190003799648</v>
      </c>
      <c r="AN307" s="57">
        <v>0</v>
      </c>
      <c r="AO307" s="52">
        <f t="shared" si="18"/>
        <v>31.823806825684997</v>
      </c>
      <c r="AP307" s="52">
        <f t="shared" si="19"/>
        <v>32.29680496822651</v>
      </c>
      <c r="AQ307" s="52">
        <v>52.859890819481258</v>
      </c>
    </row>
    <row r="308" spans="3:43" x14ac:dyDescent="0.25">
      <c r="C308" s="21" t="s">
        <v>310</v>
      </c>
      <c r="D308" s="21"/>
      <c r="E308" s="21" t="s">
        <v>158</v>
      </c>
      <c r="F308" s="22">
        <v>241386</v>
      </c>
      <c r="G308" s="23">
        <v>290.19540901295022</v>
      </c>
      <c r="H308" s="23">
        <v>501.45509021820652</v>
      </c>
      <c r="I308" s="23">
        <v>0</v>
      </c>
      <c r="J308" s="23">
        <v>501.45509021820652</v>
      </c>
      <c r="K308" s="23">
        <v>602.26928921346439</v>
      </c>
      <c r="L308" s="23">
        <v>892.46469822641461</v>
      </c>
      <c r="M308" s="1"/>
      <c r="N308" s="23">
        <v>292.10346207820652</v>
      </c>
      <c r="O308" s="23">
        <v>450.2831990808001</v>
      </c>
      <c r="P308" s="23">
        <v>2.1680754374777185</v>
      </c>
      <c r="Q308" s="23">
        <v>0</v>
      </c>
      <c r="R308" s="23">
        <v>452.45127451827784</v>
      </c>
      <c r="S308" s="23">
        <v>565.60903018672559</v>
      </c>
      <c r="T308" s="23">
        <v>857.71249226493217</v>
      </c>
      <c r="W308" s="54" t="s">
        <v>581</v>
      </c>
      <c r="X308" s="63" t="s">
        <v>554</v>
      </c>
      <c r="Y308" s="54" t="s">
        <v>572</v>
      </c>
      <c r="Z308" s="54"/>
      <c r="AA308" s="54" t="s">
        <v>867</v>
      </c>
      <c r="AB308" s="55" t="s">
        <v>310</v>
      </c>
      <c r="AC308" s="55"/>
      <c r="AD308" s="57">
        <v>70.049109000000001</v>
      </c>
      <c r="AE308" s="57">
        <v>121.04423840741201</v>
      </c>
      <c r="AF308" s="57">
        <v>0</v>
      </c>
      <c r="AG308" s="52">
        <f t="shared" si="16"/>
        <v>121.04423840741201</v>
      </c>
      <c r="AH308" s="52">
        <f t="shared" si="17"/>
        <v>145.37937464608132</v>
      </c>
      <c r="AI308" s="58">
        <v>215.42848364608133</v>
      </c>
      <c r="AJ308" s="36"/>
      <c r="AK308" s="57">
        <v>70.509686297209967</v>
      </c>
      <c r="AL308" s="57">
        <v>108.69206029331801</v>
      </c>
      <c r="AM308" s="57">
        <v>0.52334305755099653</v>
      </c>
      <c r="AN308" s="57">
        <v>0</v>
      </c>
      <c r="AO308" s="52">
        <f t="shared" si="18"/>
        <v>109.21540335086901</v>
      </c>
      <c r="AP308" s="52">
        <f t="shared" si="19"/>
        <v>136.53010136065296</v>
      </c>
      <c r="AQ308" s="52">
        <v>207.03978765786292</v>
      </c>
    </row>
    <row r="309" spans="3:43" x14ac:dyDescent="0.25">
      <c r="C309" s="21" t="s">
        <v>311</v>
      </c>
      <c r="D309" s="21"/>
      <c r="E309" s="21" t="s">
        <v>136</v>
      </c>
      <c r="F309" s="22">
        <v>176379</v>
      </c>
      <c r="G309" s="23">
        <v>344.09697299565141</v>
      </c>
      <c r="H309" s="23">
        <v>437.57343419861775</v>
      </c>
      <c r="I309" s="23">
        <v>-0.18828772132736893</v>
      </c>
      <c r="J309" s="23">
        <v>437.38514647729039</v>
      </c>
      <c r="K309" s="23">
        <v>518.69757154243291</v>
      </c>
      <c r="L309" s="23">
        <v>862.79454453808432</v>
      </c>
      <c r="M309" s="1"/>
      <c r="N309" s="23">
        <v>346.36155658541281</v>
      </c>
      <c r="O309" s="23">
        <v>394.5605370785014</v>
      </c>
      <c r="P309" s="23">
        <v>1.8918787211119581</v>
      </c>
      <c r="Q309" s="23">
        <v>-0.18828772132736893</v>
      </c>
      <c r="R309" s="23">
        <v>396.26412807828592</v>
      </c>
      <c r="S309" s="23">
        <v>492.23266036605554</v>
      </c>
      <c r="T309" s="23">
        <v>838.5942169514683</v>
      </c>
      <c r="W309" s="54" t="s">
        <v>581</v>
      </c>
      <c r="X309" s="63" t="s">
        <v>554</v>
      </c>
      <c r="Y309" s="54" t="s">
        <v>572</v>
      </c>
      <c r="Z309" s="54"/>
      <c r="AA309" s="54" t="s">
        <v>868</v>
      </c>
      <c r="AB309" s="55" t="s">
        <v>311</v>
      </c>
      <c r="AC309" s="55"/>
      <c r="AD309" s="57">
        <v>60.691479999999999</v>
      </c>
      <c r="AE309" s="57">
        <v>77.178764750517999</v>
      </c>
      <c r="AF309" s="57">
        <v>-3.3210000000000003E-2</v>
      </c>
      <c r="AG309" s="52">
        <f t="shared" si="16"/>
        <v>77.145554750518002</v>
      </c>
      <c r="AH309" s="52">
        <f t="shared" si="17"/>
        <v>91.48735897108277</v>
      </c>
      <c r="AI309" s="58">
        <v>152.17883897108277</v>
      </c>
      <c r="AJ309" s="36"/>
      <c r="AK309" s="57">
        <v>61.090904988978522</v>
      </c>
      <c r="AL309" s="57">
        <v>69.592192969368995</v>
      </c>
      <c r="AM309" s="57">
        <v>0.33368767695100604</v>
      </c>
      <c r="AN309" s="57">
        <v>-3.3210000000000003E-2</v>
      </c>
      <c r="AO309" s="52">
        <f t="shared" si="18"/>
        <v>69.892670646319999</v>
      </c>
      <c r="AP309" s="52">
        <f t="shared" si="19"/>
        <v>86.81950440270451</v>
      </c>
      <c r="AQ309" s="52">
        <v>147.91040939168303</v>
      </c>
    </row>
    <row r="310" spans="3:43" x14ac:dyDescent="0.25">
      <c r="C310" s="21" t="s">
        <v>312</v>
      </c>
      <c r="D310" s="21"/>
      <c r="E310" s="21" t="s">
        <v>401</v>
      </c>
      <c r="F310" s="22">
        <v>303859</v>
      </c>
      <c r="G310" s="23">
        <v>244.41401110383435</v>
      </c>
      <c r="H310" s="23">
        <v>836.90329402627219</v>
      </c>
      <c r="I310" s="23">
        <v>0</v>
      </c>
      <c r="J310" s="23">
        <v>836.90329402627219</v>
      </c>
      <c r="K310" s="23">
        <v>977.23064761757951</v>
      </c>
      <c r="L310" s="23">
        <v>1221.6446587214141</v>
      </c>
      <c r="M310" s="1"/>
      <c r="N310" s="23">
        <v>251.30440854201981</v>
      </c>
      <c r="O310" s="23">
        <v>748.51873180284281</v>
      </c>
      <c r="P310" s="23">
        <v>3.6051911804849643</v>
      </c>
      <c r="Q310" s="23">
        <v>0</v>
      </c>
      <c r="R310" s="23">
        <v>752.1239229833277</v>
      </c>
      <c r="S310" s="23">
        <v>911.97541187847912</v>
      </c>
      <c r="T310" s="23">
        <v>1163.2798204204989</v>
      </c>
      <c r="W310" s="54" t="s">
        <v>617</v>
      </c>
      <c r="X310" s="63" t="s">
        <v>554</v>
      </c>
      <c r="Y310" s="54" t="s">
        <v>572</v>
      </c>
      <c r="Z310" s="54"/>
      <c r="AA310" s="54" t="s">
        <v>869</v>
      </c>
      <c r="AB310" s="55" t="s">
        <v>312</v>
      </c>
      <c r="AC310" s="55"/>
      <c r="AD310" s="57">
        <v>74.267397000000003</v>
      </c>
      <c r="AE310" s="57">
        <v>254.30059801952902</v>
      </c>
      <c r="AF310" s="57">
        <v>0</v>
      </c>
      <c r="AG310" s="52">
        <f t="shared" si="16"/>
        <v>254.30059801952902</v>
      </c>
      <c r="AH310" s="52">
        <f t="shared" si="17"/>
        <v>296.94032735443011</v>
      </c>
      <c r="AI310" s="58">
        <v>371.20772435443013</v>
      </c>
      <c r="AJ310" s="36"/>
      <c r="AK310" s="57">
        <v>76.361106275169604</v>
      </c>
      <c r="AL310" s="57">
        <v>227.44415332688001</v>
      </c>
      <c r="AM310" s="57">
        <v>1.0954697869109808</v>
      </c>
      <c r="AN310" s="57">
        <v>0</v>
      </c>
      <c r="AO310" s="52">
        <f t="shared" si="18"/>
        <v>228.53962311379098</v>
      </c>
      <c r="AP310" s="52">
        <f t="shared" si="19"/>
        <v>277.11193667798278</v>
      </c>
      <c r="AQ310" s="52">
        <v>353.4730429531524</v>
      </c>
    </row>
    <row r="311" spans="3:43" x14ac:dyDescent="0.25">
      <c r="C311" s="21" t="s">
        <v>313</v>
      </c>
      <c r="D311" s="21" t="s">
        <v>330</v>
      </c>
      <c r="E311" s="21"/>
      <c r="F311" s="22">
        <v>97581</v>
      </c>
      <c r="G311" s="23">
        <v>65.693946567467023</v>
      </c>
      <c r="H311" s="23">
        <v>43.224300252436436</v>
      </c>
      <c r="I311" s="23">
        <v>0</v>
      </c>
      <c r="J311" s="23">
        <v>43.224300252436436</v>
      </c>
      <c r="K311" s="23">
        <v>58.279152964647494</v>
      </c>
      <c r="L311" s="23">
        <v>123.97309953211453</v>
      </c>
      <c r="M311" s="1"/>
      <c r="N311" s="23">
        <v>65.89875016779456</v>
      </c>
      <c r="O311" s="23">
        <v>37.40527206598621</v>
      </c>
      <c r="P311" s="23">
        <v>0.18688322346563085</v>
      </c>
      <c r="Q311" s="23">
        <v>0</v>
      </c>
      <c r="R311" s="23">
        <v>37.592155289451838</v>
      </c>
      <c r="S311" s="23">
        <v>56.409803860281336</v>
      </c>
      <c r="T311" s="23">
        <v>122.30855402807589</v>
      </c>
      <c r="W311" s="54" t="s">
        <v>553</v>
      </c>
      <c r="X311" s="64" t="s">
        <v>554</v>
      </c>
      <c r="Y311" s="54" t="s">
        <v>572</v>
      </c>
      <c r="Z311" s="54"/>
      <c r="AA311" s="54" t="s">
        <v>870</v>
      </c>
      <c r="AB311" s="55" t="s">
        <v>313</v>
      </c>
      <c r="AC311" s="55"/>
      <c r="AD311" s="57">
        <v>6.4104809999999999</v>
      </c>
      <c r="AE311" s="57">
        <v>4.2178704429330001</v>
      </c>
      <c r="AF311" s="57">
        <v>0</v>
      </c>
      <c r="AG311" s="52">
        <f t="shared" si="16"/>
        <v>4.2178704429330001</v>
      </c>
      <c r="AH311" s="52">
        <f t="shared" si="17"/>
        <v>5.6869380254432675</v>
      </c>
      <c r="AI311" s="58">
        <v>12.097419025443267</v>
      </c>
      <c r="AJ311" s="36"/>
      <c r="AK311" s="57">
        <v>6.4304659401235611</v>
      </c>
      <c r="AL311" s="57">
        <v>3.6500438534710002</v>
      </c>
      <c r="AM311" s="57">
        <v>1.8236251828999725E-2</v>
      </c>
      <c r="AN311" s="57">
        <v>0</v>
      </c>
      <c r="AO311" s="52">
        <f t="shared" si="18"/>
        <v>3.6682801053</v>
      </c>
      <c r="AP311" s="52">
        <f t="shared" si="19"/>
        <v>5.5045250704901125</v>
      </c>
      <c r="AQ311" s="52">
        <v>11.934991010613674</v>
      </c>
    </row>
    <row r="312" spans="3:43" x14ac:dyDescent="0.25">
      <c r="C312" s="21" t="s">
        <v>314</v>
      </c>
      <c r="D312" s="21" t="s">
        <v>170</v>
      </c>
      <c r="E312" s="21"/>
      <c r="F312" s="22">
        <v>143356</v>
      </c>
      <c r="G312" s="23">
        <v>68.837544295320754</v>
      </c>
      <c r="H312" s="23">
        <v>39.247232257373248</v>
      </c>
      <c r="I312" s="23">
        <v>-1.0436326348391416</v>
      </c>
      <c r="J312" s="23">
        <v>38.203599622534107</v>
      </c>
      <c r="K312" s="23">
        <v>53.418196457782514</v>
      </c>
      <c r="L312" s="23">
        <v>122.25574075310327</v>
      </c>
      <c r="M312" s="1"/>
      <c r="N312" s="23">
        <v>69.261550916461914</v>
      </c>
      <c r="O312" s="23">
        <v>34.111321951421637</v>
      </c>
      <c r="P312" s="23">
        <v>0.16652833003850234</v>
      </c>
      <c r="Q312" s="23">
        <v>-1.0436326348391416</v>
      </c>
      <c r="R312" s="23">
        <v>33.234217646621005</v>
      </c>
      <c r="S312" s="23">
        <v>54.588341749461883</v>
      </c>
      <c r="T312" s="23">
        <v>123.8498926659238</v>
      </c>
      <c r="W312" s="54" t="s">
        <v>553</v>
      </c>
      <c r="X312" s="64" t="s">
        <v>560</v>
      </c>
      <c r="Y312" s="54" t="s">
        <v>572</v>
      </c>
      <c r="Z312" s="54"/>
      <c r="AA312" s="54" t="s">
        <v>871</v>
      </c>
      <c r="AB312" s="55" t="s">
        <v>314</v>
      </c>
      <c r="AC312" s="55"/>
      <c r="AD312" s="57">
        <v>9.8682750000000006</v>
      </c>
      <c r="AE312" s="57">
        <v>5.6263262274879997</v>
      </c>
      <c r="AF312" s="57">
        <v>-0.14961099999999999</v>
      </c>
      <c r="AG312" s="52">
        <f t="shared" si="16"/>
        <v>5.4767152274879995</v>
      </c>
      <c r="AH312" s="52">
        <f t="shared" si="17"/>
        <v>7.6578189714018698</v>
      </c>
      <c r="AI312" s="58">
        <v>17.52609397140187</v>
      </c>
      <c r="AJ312" s="36"/>
      <c r="AK312" s="57">
        <v>9.929058893180315</v>
      </c>
      <c r="AL312" s="57">
        <v>4.8900626696680005</v>
      </c>
      <c r="AM312" s="57">
        <v>2.3872835280999542E-2</v>
      </c>
      <c r="AN312" s="57">
        <v>-0.14961099999999999</v>
      </c>
      <c r="AO312" s="52">
        <f t="shared" si="18"/>
        <v>4.7643245049490002</v>
      </c>
      <c r="AP312" s="52">
        <f t="shared" si="19"/>
        <v>7.8255663198358576</v>
      </c>
      <c r="AQ312" s="52">
        <v>17.754625213016173</v>
      </c>
    </row>
    <row r="313" spans="3:43" x14ac:dyDescent="0.25">
      <c r="C313" s="21" t="s">
        <v>315</v>
      </c>
      <c r="D313" s="21" t="s">
        <v>327</v>
      </c>
      <c r="E313" s="21"/>
      <c r="F313" s="22">
        <v>112295</v>
      </c>
      <c r="G313" s="23">
        <v>54.116995413865261</v>
      </c>
      <c r="H313" s="23">
        <v>49.808108374789612</v>
      </c>
      <c r="I313" s="23">
        <v>-1.4741974264214792</v>
      </c>
      <c r="J313" s="23">
        <v>48.333910948368136</v>
      </c>
      <c r="K313" s="23">
        <v>60.780151344153275</v>
      </c>
      <c r="L313" s="23">
        <v>114.89714675801855</v>
      </c>
      <c r="M313" s="1"/>
      <c r="N313" s="23">
        <v>54.315184347259972</v>
      </c>
      <c r="O313" s="23">
        <v>43.13162908549802</v>
      </c>
      <c r="P313" s="23">
        <v>0.21213440105970563</v>
      </c>
      <c r="Q313" s="23">
        <v>-1.4741974264214792</v>
      </c>
      <c r="R313" s="23">
        <v>41.869566060136243</v>
      </c>
      <c r="S313" s="23">
        <v>55.853923927345228</v>
      </c>
      <c r="T313" s="23">
        <v>110.16910827460521</v>
      </c>
      <c r="W313" s="54" t="s">
        <v>553</v>
      </c>
      <c r="X313" s="64" t="s">
        <v>557</v>
      </c>
      <c r="Y313" s="54" t="s">
        <v>558</v>
      </c>
      <c r="Z313" s="54"/>
      <c r="AA313" s="54" t="s">
        <v>872</v>
      </c>
      <c r="AB313" s="55" t="s">
        <v>315</v>
      </c>
      <c r="AC313" s="55"/>
      <c r="AD313" s="57">
        <v>6.0770679999999997</v>
      </c>
      <c r="AE313" s="57">
        <v>5.5932015299469997</v>
      </c>
      <c r="AF313" s="57">
        <v>-0.165545</v>
      </c>
      <c r="AG313" s="52">
        <f t="shared" si="16"/>
        <v>5.4276565299469999</v>
      </c>
      <c r="AH313" s="52">
        <f t="shared" si="17"/>
        <v>6.8253070951916923</v>
      </c>
      <c r="AI313" s="58">
        <v>12.902375095191692</v>
      </c>
      <c r="AJ313" s="36"/>
      <c r="AK313" s="57">
        <v>6.0993236262755586</v>
      </c>
      <c r="AL313" s="57">
        <v>4.8434662881559998</v>
      </c>
      <c r="AM313" s="57">
        <v>2.3821632566999644E-2</v>
      </c>
      <c r="AN313" s="57">
        <v>-0.165545</v>
      </c>
      <c r="AO313" s="52">
        <f t="shared" si="18"/>
        <v>4.7017429207229995</v>
      </c>
      <c r="AP313" s="52">
        <f t="shared" si="19"/>
        <v>6.2721163874212325</v>
      </c>
      <c r="AQ313" s="52">
        <v>12.371440013696791</v>
      </c>
    </row>
    <row r="314" spans="3:43" x14ac:dyDescent="0.25">
      <c r="C314" s="21" t="s">
        <v>316</v>
      </c>
      <c r="D314" s="21"/>
      <c r="E314" s="21" t="s">
        <v>215</v>
      </c>
      <c r="F314" s="22">
        <v>176570</v>
      </c>
      <c r="G314" s="23">
        <v>305.47475788639065</v>
      </c>
      <c r="H314" s="23">
        <v>576.12812925171886</v>
      </c>
      <c r="I314" s="23">
        <v>-0.29459704366540185</v>
      </c>
      <c r="J314" s="23">
        <v>575.83353220805338</v>
      </c>
      <c r="K314" s="23">
        <v>692.1448551302218</v>
      </c>
      <c r="L314" s="23">
        <v>997.61961301661267</v>
      </c>
      <c r="M314" s="1"/>
      <c r="N314" s="23">
        <v>306.02034980800488</v>
      </c>
      <c r="O314" s="23">
        <v>517.4437767010138</v>
      </c>
      <c r="P314" s="23">
        <v>2.4748601460950375</v>
      </c>
      <c r="Q314" s="23">
        <v>-0.29459704366540185</v>
      </c>
      <c r="R314" s="23">
        <v>519.62403980344345</v>
      </c>
      <c r="S314" s="23">
        <v>647.19424007728901</v>
      </c>
      <c r="T314" s="23">
        <v>953.21458988529389</v>
      </c>
      <c r="W314" s="54" t="s">
        <v>575</v>
      </c>
      <c r="X314" s="63" t="s">
        <v>554</v>
      </c>
      <c r="Y314" s="54" t="s">
        <v>572</v>
      </c>
      <c r="Z314" s="54"/>
      <c r="AA314" s="54" t="s">
        <v>873</v>
      </c>
      <c r="AB314" s="55" t="s">
        <v>316</v>
      </c>
      <c r="AC314" s="55"/>
      <c r="AD314" s="57">
        <v>53.937677999999998</v>
      </c>
      <c r="AE314" s="57">
        <v>101.726943781976</v>
      </c>
      <c r="AF314" s="57">
        <v>-5.2017000000000001E-2</v>
      </c>
      <c r="AG314" s="52">
        <f t="shared" si="16"/>
        <v>101.674926781976</v>
      </c>
      <c r="AH314" s="52">
        <f t="shared" si="17"/>
        <v>122.21201707034328</v>
      </c>
      <c r="AI314" s="58">
        <v>176.14969507034328</v>
      </c>
      <c r="AJ314" s="36"/>
      <c r="AK314" s="57">
        <v>54.034013165599418</v>
      </c>
      <c r="AL314" s="57">
        <v>91.365047652097999</v>
      </c>
      <c r="AM314" s="57">
        <v>0.43698605599600077</v>
      </c>
      <c r="AN314" s="57">
        <v>-5.2017000000000001E-2</v>
      </c>
      <c r="AO314" s="52">
        <f t="shared" si="18"/>
        <v>91.750016708093995</v>
      </c>
      <c r="AP314" s="52">
        <f t="shared" si="19"/>
        <v>114.27508697044692</v>
      </c>
      <c r="AQ314" s="52">
        <v>168.30910013604634</v>
      </c>
    </row>
    <row r="315" spans="3:43" x14ac:dyDescent="0.25">
      <c r="C315" s="21" t="s">
        <v>317</v>
      </c>
      <c r="D315" s="21" t="s">
        <v>318</v>
      </c>
      <c r="E315" s="21" t="s">
        <v>319</v>
      </c>
      <c r="F315" s="22">
        <v>132523</v>
      </c>
      <c r="G315" s="23">
        <v>48.712812115632765</v>
      </c>
      <c r="H315" s="23">
        <v>47.128743557955978</v>
      </c>
      <c r="I315" s="23">
        <v>-0.44533401749130341</v>
      </c>
      <c r="J315" s="23">
        <v>46.68340954046468</v>
      </c>
      <c r="K315" s="23">
        <v>57.815396521203475</v>
      </c>
      <c r="L315" s="23">
        <v>106.52820863683624</v>
      </c>
      <c r="M315" s="1"/>
      <c r="N315" s="23">
        <v>48.788267854849074</v>
      </c>
      <c r="O315" s="23">
        <v>40.77561093057809</v>
      </c>
      <c r="P315" s="23">
        <v>0.20149821612852695</v>
      </c>
      <c r="Q315" s="23">
        <v>-0.44533401749130341</v>
      </c>
      <c r="R315" s="23">
        <v>40.531775129215312</v>
      </c>
      <c r="S315" s="23">
        <v>56.167843894616929</v>
      </c>
      <c r="T315" s="23">
        <v>104.956111749466</v>
      </c>
      <c r="W315" s="54" t="s">
        <v>553</v>
      </c>
      <c r="X315" s="64" t="s">
        <v>560</v>
      </c>
      <c r="Y315" s="54" t="s">
        <v>555</v>
      </c>
      <c r="Z315" s="54"/>
      <c r="AA315" s="54" t="s">
        <v>874</v>
      </c>
      <c r="AB315" s="55" t="s">
        <v>317</v>
      </c>
      <c r="AC315" s="55"/>
      <c r="AD315" s="57">
        <v>6.4555680000000004</v>
      </c>
      <c r="AE315" s="57">
        <v>6.2456424825310002</v>
      </c>
      <c r="AF315" s="57">
        <v>-5.9017E-2</v>
      </c>
      <c r="AG315" s="52">
        <f t="shared" si="16"/>
        <v>6.1866254825310003</v>
      </c>
      <c r="AH315" s="52">
        <f t="shared" si="17"/>
        <v>7.6618697931794477</v>
      </c>
      <c r="AI315" s="58">
        <v>14.117437793179448</v>
      </c>
      <c r="AJ315" s="36"/>
      <c r="AK315" s="57">
        <v>6.4655676209281641</v>
      </c>
      <c r="AL315" s="57">
        <v>5.4037062873529997</v>
      </c>
      <c r="AM315" s="57">
        <v>2.6703148096000776E-2</v>
      </c>
      <c r="AN315" s="57">
        <v>-5.9017E-2</v>
      </c>
      <c r="AO315" s="52">
        <f t="shared" si="18"/>
        <v>5.3713924354490006</v>
      </c>
      <c r="AP315" s="52">
        <f t="shared" si="19"/>
        <v>7.443531176446319</v>
      </c>
      <c r="AQ315" s="52">
        <v>13.909098797374483</v>
      </c>
    </row>
    <row r="316" spans="3:43" x14ac:dyDescent="0.25">
      <c r="C316" s="21" t="s">
        <v>318</v>
      </c>
      <c r="D316" s="21"/>
      <c r="E316" s="21"/>
      <c r="F316" s="22">
        <v>859037</v>
      </c>
      <c r="G316" s="23">
        <v>310.17069229846913</v>
      </c>
      <c r="H316" s="23">
        <v>261.06370982871641</v>
      </c>
      <c r="I316" s="23">
        <v>0</v>
      </c>
      <c r="J316" s="23">
        <v>261.06370982871641</v>
      </c>
      <c r="K316" s="23">
        <v>319.028797452113</v>
      </c>
      <c r="L316" s="23">
        <v>629.19948975058207</v>
      </c>
      <c r="M316" s="1"/>
      <c r="N316" s="23">
        <v>311.49279811835777</v>
      </c>
      <c r="O316" s="23">
        <v>238.43333592425356</v>
      </c>
      <c r="P316" s="23">
        <v>1.1136973288240102</v>
      </c>
      <c r="Q316" s="23">
        <v>0</v>
      </c>
      <c r="R316" s="23">
        <v>239.54703325307756</v>
      </c>
      <c r="S316" s="23">
        <v>306.68633916537624</v>
      </c>
      <c r="T316" s="23">
        <v>618.17913728373401</v>
      </c>
      <c r="W316" s="54" t="s">
        <v>608</v>
      </c>
      <c r="X316" s="63" t="s">
        <v>560</v>
      </c>
      <c r="Y316" s="54" t="s">
        <v>555</v>
      </c>
      <c r="Z316" s="54"/>
      <c r="AA316" s="54" t="s">
        <v>875</v>
      </c>
      <c r="AB316" s="55" t="s">
        <v>318</v>
      </c>
      <c r="AC316" s="55"/>
      <c r="AD316" s="57">
        <v>266.44810100000001</v>
      </c>
      <c r="AE316" s="57">
        <v>224.26338610013102</v>
      </c>
      <c r="AF316" s="57">
        <v>0</v>
      </c>
      <c r="AG316" s="52">
        <f t="shared" si="16"/>
        <v>224.26338610013102</v>
      </c>
      <c r="AH316" s="52">
        <f t="shared" si="17"/>
        <v>274.05754107687079</v>
      </c>
      <c r="AI316" s="58">
        <v>540.5056420768708</v>
      </c>
      <c r="AJ316" s="36"/>
      <c r="AK316" s="57">
        <v>267.58383881719971</v>
      </c>
      <c r="AL316" s="57">
        <v>204.823057592363</v>
      </c>
      <c r="AM316" s="57">
        <v>0.95670721226099131</v>
      </c>
      <c r="AN316" s="57">
        <v>0</v>
      </c>
      <c r="AO316" s="52">
        <f t="shared" si="18"/>
        <v>205.77976480462399</v>
      </c>
      <c r="AP316" s="52">
        <f t="shared" si="19"/>
        <v>263.45491273760734</v>
      </c>
      <c r="AQ316" s="52">
        <v>531.03875155480705</v>
      </c>
    </row>
    <row r="317" spans="3:43" x14ac:dyDescent="0.25">
      <c r="C317" s="21" t="s">
        <v>319</v>
      </c>
      <c r="D317" s="21"/>
      <c r="E317" s="21"/>
      <c r="F317" s="22">
        <v>1110374</v>
      </c>
      <c r="G317" s="23">
        <v>19.239030272682896</v>
      </c>
      <c r="H317" s="23">
        <v>19.163048136839478</v>
      </c>
      <c r="I317" s="23">
        <v>0</v>
      </c>
      <c r="J317" s="23">
        <v>19.163048136839478</v>
      </c>
      <c r="K317" s="23">
        <v>19.502419154709962</v>
      </c>
      <c r="L317" s="23">
        <v>38.741449427392858</v>
      </c>
      <c r="M317" s="1"/>
      <c r="N317" s="23">
        <v>19.319600605586238</v>
      </c>
      <c r="O317" s="23">
        <v>17.743077046247478</v>
      </c>
      <c r="P317" s="23">
        <v>8.1899897068917482E-2</v>
      </c>
      <c r="Q317" s="23">
        <v>0</v>
      </c>
      <c r="R317" s="23">
        <v>17.824976943316397</v>
      </c>
      <c r="S317" s="23">
        <v>18.417088353674917</v>
      </c>
      <c r="T317" s="23">
        <v>37.736688959261151</v>
      </c>
      <c r="W317" s="54" t="s">
        <v>565</v>
      </c>
      <c r="X317" s="63" t="s">
        <v>566</v>
      </c>
      <c r="Y317" s="54" t="s">
        <v>567</v>
      </c>
      <c r="Z317" s="54"/>
      <c r="AA317" s="54" t="s">
        <v>876</v>
      </c>
      <c r="AB317" s="55" t="s">
        <v>319</v>
      </c>
      <c r="AC317" s="55"/>
      <c r="AD317" s="57">
        <v>21.362518999999999</v>
      </c>
      <c r="AE317" s="57">
        <v>21.278150411894998</v>
      </c>
      <c r="AF317" s="57">
        <v>0</v>
      </c>
      <c r="AG317" s="52">
        <f t="shared" si="16"/>
        <v>21.278150411894998</v>
      </c>
      <c r="AH317" s="52">
        <f t="shared" si="17"/>
        <v>21.65497916649192</v>
      </c>
      <c r="AI317" s="58">
        <v>43.017498166491919</v>
      </c>
      <c r="AJ317" s="36"/>
      <c r="AK317" s="57">
        <v>21.451982202827217</v>
      </c>
      <c r="AL317" s="57">
        <v>19.701451432149998</v>
      </c>
      <c r="AM317" s="57">
        <v>9.0939516308002177E-2</v>
      </c>
      <c r="AN317" s="57">
        <v>0</v>
      </c>
      <c r="AO317" s="52">
        <f t="shared" si="18"/>
        <v>19.792390948457999</v>
      </c>
      <c r="AP317" s="52">
        <f t="shared" si="19"/>
        <v>20.449856063623429</v>
      </c>
      <c r="AQ317" s="52">
        <v>41.901838266450646</v>
      </c>
    </row>
    <row r="318" spans="3:43" x14ac:dyDescent="0.25">
      <c r="C318" s="21" t="s">
        <v>320</v>
      </c>
      <c r="D318" s="21" t="s">
        <v>318</v>
      </c>
      <c r="E318" s="21" t="s">
        <v>319</v>
      </c>
      <c r="F318" s="22">
        <v>97793</v>
      </c>
      <c r="G318" s="23">
        <v>48.393852320718246</v>
      </c>
      <c r="H318" s="23">
        <v>59.243403070976456</v>
      </c>
      <c r="I318" s="23">
        <v>-1.0165656028550101</v>
      </c>
      <c r="J318" s="23">
        <v>58.226837468121438</v>
      </c>
      <c r="K318" s="23">
        <v>68.063524363475636</v>
      </c>
      <c r="L318" s="23">
        <v>116.45737668419389</v>
      </c>
      <c r="M318" s="1"/>
      <c r="N318" s="23">
        <v>48.575491044178975</v>
      </c>
      <c r="O318" s="23">
        <v>51.199573147198677</v>
      </c>
      <c r="P318" s="23">
        <v>0.2535293532052349</v>
      </c>
      <c r="Q318" s="23">
        <v>-1.0165656028550101</v>
      </c>
      <c r="R318" s="23">
        <v>50.436536897548905</v>
      </c>
      <c r="S318" s="23">
        <v>63.531220360539564</v>
      </c>
      <c r="T318" s="23">
        <v>112.10671140471854</v>
      </c>
      <c r="W318" s="54" t="s">
        <v>553</v>
      </c>
      <c r="X318" s="64" t="s">
        <v>557</v>
      </c>
      <c r="Y318" s="54" t="s">
        <v>555</v>
      </c>
      <c r="Z318" s="54"/>
      <c r="AA318" s="54" t="s">
        <v>877</v>
      </c>
      <c r="AB318" s="55" t="s">
        <v>320</v>
      </c>
      <c r="AC318" s="55"/>
      <c r="AD318" s="57">
        <v>4.7325799999999996</v>
      </c>
      <c r="AE318" s="57">
        <v>5.7935901165199999</v>
      </c>
      <c r="AF318" s="57">
        <v>-9.9413000000000001E-2</v>
      </c>
      <c r="AG318" s="52">
        <f t="shared" si="16"/>
        <v>5.6941771165199997</v>
      </c>
      <c r="AH318" s="52">
        <f t="shared" si="17"/>
        <v>6.6561362380773739</v>
      </c>
      <c r="AI318" s="58">
        <v>11.388716238077373</v>
      </c>
      <c r="AJ318" s="36"/>
      <c r="AK318" s="57">
        <v>4.7503429956833942</v>
      </c>
      <c r="AL318" s="57">
        <v>5.0069598567840004</v>
      </c>
      <c r="AM318" s="57">
        <v>2.479339603799954E-2</v>
      </c>
      <c r="AN318" s="57">
        <v>-9.9413000000000001E-2</v>
      </c>
      <c r="AO318" s="52">
        <f t="shared" si="18"/>
        <v>4.9323402528219997</v>
      </c>
      <c r="AP318" s="52">
        <f t="shared" si="19"/>
        <v>6.2129086327182454</v>
      </c>
      <c r="AQ318" s="52">
        <v>10.96325162840164</v>
      </c>
    </row>
    <row r="319" spans="3:43" x14ac:dyDescent="0.25">
      <c r="C319" s="21" t="s">
        <v>321</v>
      </c>
      <c r="D319" s="21" t="s">
        <v>170</v>
      </c>
      <c r="E319" s="21"/>
      <c r="F319" s="22">
        <v>84865</v>
      </c>
      <c r="G319" s="23">
        <v>54.587521357450065</v>
      </c>
      <c r="H319" s="23">
        <v>66.929797908643138</v>
      </c>
      <c r="I319" s="23">
        <v>0</v>
      </c>
      <c r="J319" s="23">
        <v>66.929797908643138</v>
      </c>
      <c r="K319" s="23">
        <v>84.812031456418694</v>
      </c>
      <c r="L319" s="23">
        <v>139.39955281386878</v>
      </c>
      <c r="M319" s="1"/>
      <c r="N319" s="23">
        <v>54.871228675645753</v>
      </c>
      <c r="O319" s="23">
        <v>57.866155627714598</v>
      </c>
      <c r="P319" s="23">
        <v>0.28658217406469372</v>
      </c>
      <c r="Q319" s="23">
        <v>0</v>
      </c>
      <c r="R319" s="23">
        <v>58.152737801779296</v>
      </c>
      <c r="S319" s="23">
        <v>79.0703333200819</v>
      </c>
      <c r="T319" s="23">
        <v>133.94156199572765</v>
      </c>
      <c r="W319" s="54" t="s">
        <v>553</v>
      </c>
      <c r="X319" s="64" t="s">
        <v>554</v>
      </c>
      <c r="Y319" s="54" t="s">
        <v>572</v>
      </c>
      <c r="Z319" s="54"/>
      <c r="AA319" s="54" t="s">
        <v>878</v>
      </c>
      <c r="AB319" s="55" t="s">
        <v>321</v>
      </c>
      <c r="AC319" s="55"/>
      <c r="AD319" s="57">
        <v>4.6325700000000003</v>
      </c>
      <c r="AE319" s="57">
        <v>5.6799972995169998</v>
      </c>
      <c r="AF319" s="57">
        <v>0</v>
      </c>
      <c r="AG319" s="52">
        <f t="shared" si="16"/>
        <v>5.6799972995169998</v>
      </c>
      <c r="AH319" s="52">
        <f t="shared" si="17"/>
        <v>7.1975730495489723</v>
      </c>
      <c r="AI319" s="58">
        <v>11.830143049548973</v>
      </c>
      <c r="AJ319" s="36"/>
      <c r="AK319" s="57">
        <v>4.6566468215586765</v>
      </c>
      <c r="AL319" s="57">
        <v>4.9108112973459992</v>
      </c>
      <c r="AM319" s="57">
        <v>2.4320796202000231E-2</v>
      </c>
      <c r="AN319" s="57">
        <v>0</v>
      </c>
      <c r="AO319" s="52">
        <f t="shared" si="18"/>
        <v>4.9351320935479999</v>
      </c>
      <c r="AP319" s="52">
        <f t="shared" si="19"/>
        <v>6.7103038372087509</v>
      </c>
      <c r="AQ319" s="52">
        <v>11.366950658767427</v>
      </c>
    </row>
    <row r="320" spans="3:43" x14ac:dyDescent="0.25">
      <c r="C320" s="21" t="s">
        <v>322</v>
      </c>
      <c r="D320" s="21"/>
      <c r="E320" s="21" t="s">
        <v>150</v>
      </c>
      <c r="F320" s="22">
        <v>285986</v>
      </c>
      <c r="G320" s="23">
        <v>428.12133461078514</v>
      </c>
      <c r="H320" s="23">
        <v>366.37237558630136</v>
      </c>
      <c r="I320" s="23">
        <v>0</v>
      </c>
      <c r="J320" s="23">
        <v>366.37237558630136</v>
      </c>
      <c r="K320" s="23">
        <v>442.30068900063441</v>
      </c>
      <c r="L320" s="23">
        <v>870.42202361141949</v>
      </c>
      <c r="M320" s="1"/>
      <c r="N320" s="23">
        <v>428.77653595327411</v>
      </c>
      <c r="O320" s="23">
        <v>330.35444827011105</v>
      </c>
      <c r="P320" s="23">
        <v>1.5840360661885808</v>
      </c>
      <c r="Q320" s="23">
        <v>0</v>
      </c>
      <c r="R320" s="23">
        <v>331.93848433629967</v>
      </c>
      <c r="S320" s="23">
        <v>419.69674632732597</v>
      </c>
      <c r="T320" s="23">
        <v>848.47328228060007</v>
      </c>
      <c r="W320" s="54" t="s">
        <v>575</v>
      </c>
      <c r="X320" s="63" t="s">
        <v>554</v>
      </c>
      <c r="Y320" s="54" t="s">
        <v>572</v>
      </c>
      <c r="Z320" s="54"/>
      <c r="AA320" s="54" t="s">
        <v>879</v>
      </c>
      <c r="AB320" s="55" t="s">
        <v>322</v>
      </c>
      <c r="AC320" s="55"/>
      <c r="AD320" s="57">
        <v>122.436708</v>
      </c>
      <c r="AE320" s="57">
        <v>104.77737020442399</v>
      </c>
      <c r="AF320" s="57">
        <v>0</v>
      </c>
      <c r="AG320" s="52">
        <f t="shared" si="16"/>
        <v>104.77737020442399</v>
      </c>
      <c r="AH320" s="52">
        <f t="shared" si="17"/>
        <v>126.49180484453542</v>
      </c>
      <c r="AI320" s="58">
        <v>248.92851284453542</v>
      </c>
      <c r="AJ320" s="36"/>
      <c r="AK320" s="57">
        <v>122.62408641113305</v>
      </c>
      <c r="AL320" s="57">
        <v>94.476747242975989</v>
      </c>
      <c r="AM320" s="57">
        <v>0.45301213842500748</v>
      </c>
      <c r="AN320" s="57">
        <v>0</v>
      </c>
      <c r="AO320" s="52">
        <f t="shared" si="18"/>
        <v>94.929759381400999</v>
      </c>
      <c r="AP320" s="52">
        <f t="shared" si="19"/>
        <v>120.02739369516664</v>
      </c>
      <c r="AQ320" s="52">
        <v>242.65148010629969</v>
      </c>
    </row>
    <row r="321" spans="3:43" x14ac:dyDescent="0.25">
      <c r="C321" s="21" t="s">
        <v>323</v>
      </c>
      <c r="D321" s="21"/>
      <c r="E321" s="21" t="s">
        <v>87</v>
      </c>
      <c r="F321" s="22">
        <v>194795</v>
      </c>
      <c r="G321" s="23">
        <v>328.45439051310353</v>
      </c>
      <c r="H321" s="23">
        <v>445.32398725687517</v>
      </c>
      <c r="I321" s="23">
        <v>-0.52541389666059191</v>
      </c>
      <c r="J321" s="23">
        <v>444.79857336021456</v>
      </c>
      <c r="K321" s="23">
        <v>553.80060863735105</v>
      </c>
      <c r="L321" s="23">
        <v>882.25499915045464</v>
      </c>
      <c r="M321" s="1"/>
      <c r="N321" s="23">
        <v>331.15890385334313</v>
      </c>
      <c r="O321" s="23">
        <v>398.83563720916862</v>
      </c>
      <c r="P321" s="23">
        <v>1.9253887682589372</v>
      </c>
      <c r="Q321" s="23">
        <v>-0.52541389666059191</v>
      </c>
      <c r="R321" s="23">
        <v>400.23561208076694</v>
      </c>
      <c r="S321" s="23">
        <v>521.8677474337934</v>
      </c>
      <c r="T321" s="23">
        <v>853.02665128713647</v>
      </c>
      <c r="W321" s="54" t="s">
        <v>581</v>
      </c>
      <c r="X321" s="63" t="s">
        <v>554</v>
      </c>
      <c r="Y321" s="54" t="s">
        <v>572</v>
      </c>
      <c r="Z321" s="54"/>
      <c r="AA321" s="54" t="s">
        <v>880</v>
      </c>
      <c r="AB321" s="55" t="s">
        <v>323</v>
      </c>
      <c r="AC321" s="55"/>
      <c r="AD321" s="57">
        <v>63.981273000000002</v>
      </c>
      <c r="AE321" s="57">
        <v>86.746886097702998</v>
      </c>
      <c r="AF321" s="57">
        <v>-0.10234799999999999</v>
      </c>
      <c r="AG321" s="52">
        <f t="shared" si="16"/>
        <v>86.644538097702991</v>
      </c>
      <c r="AH321" s="52">
        <f t="shared" si="17"/>
        <v>107.8775895595128</v>
      </c>
      <c r="AI321" s="58">
        <v>171.8588625595128</v>
      </c>
      <c r="AJ321" s="36"/>
      <c r="AK321" s="57">
        <v>64.508098676111985</v>
      </c>
      <c r="AL321" s="57">
        <v>77.69118795016</v>
      </c>
      <c r="AM321" s="57">
        <v>0.37505610511299969</v>
      </c>
      <c r="AN321" s="57">
        <v>-0.10234799999999999</v>
      </c>
      <c r="AO321" s="52">
        <f t="shared" si="18"/>
        <v>77.963896055272997</v>
      </c>
      <c r="AP321" s="52">
        <f t="shared" si="19"/>
        <v>101.65722786136578</v>
      </c>
      <c r="AQ321" s="52">
        <v>166.16532653747777</v>
      </c>
    </row>
    <row r="322" spans="3:43" x14ac:dyDescent="0.25">
      <c r="C322" s="21" t="s">
        <v>324</v>
      </c>
      <c r="D322" s="21"/>
      <c r="E322" s="21" t="s">
        <v>319</v>
      </c>
      <c r="F322" s="22">
        <v>251337</v>
      </c>
      <c r="G322" s="23">
        <v>265.79103753128271</v>
      </c>
      <c r="H322" s="23">
        <v>637.33957768895152</v>
      </c>
      <c r="I322" s="23">
        <v>0</v>
      </c>
      <c r="J322" s="23">
        <v>637.33957768895152</v>
      </c>
      <c r="K322" s="23">
        <v>760.45832318319367</v>
      </c>
      <c r="L322" s="23">
        <v>1026.2493607144763</v>
      </c>
      <c r="M322" s="1"/>
      <c r="N322" s="23">
        <v>266.82369444902758</v>
      </c>
      <c r="O322" s="23">
        <v>575.6729471261375</v>
      </c>
      <c r="P322" s="23">
        <v>2.741019016829966</v>
      </c>
      <c r="Q322" s="23">
        <v>0</v>
      </c>
      <c r="R322" s="23">
        <v>578.4139661429673</v>
      </c>
      <c r="S322" s="23">
        <v>712.22696438302683</v>
      </c>
      <c r="T322" s="23">
        <v>979.05065883205441</v>
      </c>
      <c r="W322" s="54" t="s">
        <v>581</v>
      </c>
      <c r="X322" s="63" t="s">
        <v>554</v>
      </c>
      <c r="Y322" s="54" t="s">
        <v>572</v>
      </c>
      <c r="Z322" s="54"/>
      <c r="AA322" s="54" t="s">
        <v>881</v>
      </c>
      <c r="AB322" s="55" t="s">
        <v>324</v>
      </c>
      <c r="AC322" s="55"/>
      <c r="AD322" s="57">
        <v>66.803122000000002</v>
      </c>
      <c r="AE322" s="57">
        <v>160.18701743760801</v>
      </c>
      <c r="AF322" s="57">
        <v>0</v>
      </c>
      <c r="AG322" s="52">
        <f t="shared" si="16"/>
        <v>160.18701743760801</v>
      </c>
      <c r="AH322" s="52">
        <f t="shared" si="17"/>
        <v>191.13131357389435</v>
      </c>
      <c r="AI322" s="58">
        <v>257.93443557389435</v>
      </c>
      <c r="AJ322" s="36"/>
      <c r="AK322" s="57">
        <v>67.062666891735248</v>
      </c>
      <c r="AL322" s="57">
        <v>144.687911511842</v>
      </c>
      <c r="AM322" s="57">
        <v>0.68891949663299323</v>
      </c>
      <c r="AN322" s="57">
        <v>0</v>
      </c>
      <c r="AO322" s="52">
        <f t="shared" si="18"/>
        <v>145.37683100847499</v>
      </c>
      <c r="AP322" s="52">
        <f t="shared" si="19"/>
        <v>179.00898854713682</v>
      </c>
      <c r="AQ322" s="52">
        <v>246.07165543887206</v>
      </c>
    </row>
    <row r="323" spans="3:43" x14ac:dyDescent="0.25">
      <c r="C323" s="21" t="s">
        <v>325</v>
      </c>
      <c r="D323" s="21" t="s">
        <v>362</v>
      </c>
      <c r="E323" s="21"/>
      <c r="F323" s="22">
        <v>123024</v>
      </c>
      <c r="G323" s="23">
        <v>49.780116074912215</v>
      </c>
      <c r="H323" s="23">
        <v>44.716156844737611</v>
      </c>
      <c r="I323" s="23">
        <v>-1.8504194303550525</v>
      </c>
      <c r="J323" s="23">
        <v>42.865737414382558</v>
      </c>
      <c r="K323" s="23">
        <v>57.140059446916993</v>
      </c>
      <c r="L323" s="23">
        <v>106.92017552182921</v>
      </c>
      <c r="M323" s="1"/>
      <c r="N323" s="23">
        <v>50.078597364877879</v>
      </c>
      <c r="O323" s="23">
        <v>38.812917180200607</v>
      </c>
      <c r="P323" s="23">
        <v>0.18985065701814305</v>
      </c>
      <c r="Q323" s="23">
        <v>-1.8504194303550525</v>
      </c>
      <c r="R323" s="23">
        <v>37.152348406863695</v>
      </c>
      <c r="S323" s="23">
        <v>55.831646737843336</v>
      </c>
      <c r="T323" s="23">
        <v>105.91024410272121</v>
      </c>
      <c r="W323" s="54" t="s">
        <v>553</v>
      </c>
      <c r="X323" s="64" t="s">
        <v>557</v>
      </c>
      <c r="Y323" s="54" t="s">
        <v>555</v>
      </c>
      <c r="Z323" s="54"/>
      <c r="AA323" s="54" t="s">
        <v>882</v>
      </c>
      <c r="AB323" s="55" t="s">
        <v>325</v>
      </c>
      <c r="AC323" s="55"/>
      <c r="AD323" s="57">
        <v>6.1241490000000001</v>
      </c>
      <c r="AE323" s="57">
        <v>5.5011604796669999</v>
      </c>
      <c r="AF323" s="57">
        <v>-0.22764599999999999</v>
      </c>
      <c r="AG323" s="52">
        <f t="shared" si="16"/>
        <v>5.2735144796669999</v>
      </c>
      <c r="AH323" s="52">
        <f t="shared" si="17"/>
        <v>7.0295986733975164</v>
      </c>
      <c r="AI323" s="58">
        <v>13.153747673397516</v>
      </c>
      <c r="AJ323" s="36"/>
      <c r="AK323" s="57">
        <v>6.1608693622167356</v>
      </c>
      <c r="AL323" s="57">
        <v>4.7749203231769997</v>
      </c>
      <c r="AM323" s="57">
        <v>2.3356187229000031E-2</v>
      </c>
      <c r="AN323" s="57">
        <v>-0.22764599999999999</v>
      </c>
      <c r="AO323" s="52">
        <f t="shared" si="18"/>
        <v>4.5706305104059997</v>
      </c>
      <c r="AP323" s="52">
        <f t="shared" si="19"/>
        <v>6.8686325082764386</v>
      </c>
      <c r="AQ323" s="52">
        <v>13.029501870493174</v>
      </c>
    </row>
    <row r="324" spans="3:43" x14ac:dyDescent="0.25">
      <c r="C324" s="21" t="s">
        <v>326</v>
      </c>
      <c r="D324" s="21" t="s">
        <v>146</v>
      </c>
      <c r="E324" s="21"/>
      <c r="F324" s="22">
        <v>114108</v>
      </c>
      <c r="G324" s="23">
        <v>65.83522627686051</v>
      </c>
      <c r="H324" s="23">
        <v>48.050507210064147</v>
      </c>
      <c r="I324" s="23">
        <v>-2.0531952185648685</v>
      </c>
      <c r="J324" s="23">
        <v>45.997311991499281</v>
      </c>
      <c r="K324" s="23">
        <v>61.461116064319924</v>
      </c>
      <c r="L324" s="23">
        <v>127.29634234118043</v>
      </c>
      <c r="M324" s="1"/>
      <c r="N324" s="23">
        <v>66.162946285811046</v>
      </c>
      <c r="O324" s="23">
        <v>41.667650956260736</v>
      </c>
      <c r="P324" s="23">
        <v>0.20466445494619243</v>
      </c>
      <c r="Q324" s="23">
        <v>-2.0531952185648685</v>
      </c>
      <c r="R324" s="23">
        <v>39.81912019264206</v>
      </c>
      <c r="S324" s="23">
        <v>59.692106494207195</v>
      </c>
      <c r="T324" s="23">
        <v>125.85505278001823</v>
      </c>
      <c r="W324" s="54" t="s">
        <v>553</v>
      </c>
      <c r="X324" s="64" t="s">
        <v>557</v>
      </c>
      <c r="Y324" s="54" t="s">
        <v>555</v>
      </c>
      <c r="Z324" s="54"/>
      <c r="AA324" s="54" t="s">
        <v>883</v>
      </c>
      <c r="AB324" s="55" t="s">
        <v>326</v>
      </c>
      <c r="AC324" s="55"/>
      <c r="AD324" s="57">
        <v>7.5123259999999998</v>
      </c>
      <c r="AE324" s="57">
        <v>5.4829472767259997</v>
      </c>
      <c r="AF324" s="57">
        <v>-0.23428599999999999</v>
      </c>
      <c r="AG324" s="52">
        <f t="shared" si="16"/>
        <v>5.2486612767259997</v>
      </c>
      <c r="AH324" s="52">
        <f t="shared" si="17"/>
        <v>7.0132050318674182</v>
      </c>
      <c r="AI324" s="58">
        <v>14.525531031867418</v>
      </c>
      <c r="AJ324" s="36"/>
      <c r="AK324" s="57">
        <v>7.5497214747813262</v>
      </c>
      <c r="AL324" s="57">
        <v>4.7546123153169999</v>
      </c>
      <c r="AM324" s="57">
        <v>2.3353851625000126E-2</v>
      </c>
      <c r="AN324" s="57">
        <v>-0.23428599999999999</v>
      </c>
      <c r="AO324" s="52">
        <f t="shared" si="18"/>
        <v>4.5436801669419999</v>
      </c>
      <c r="AP324" s="52">
        <f t="shared" si="19"/>
        <v>6.8113468878409948</v>
      </c>
      <c r="AQ324" s="52">
        <v>14.361068362622321</v>
      </c>
    </row>
    <row r="325" spans="3:43" x14ac:dyDescent="0.25">
      <c r="C325" s="21" t="s">
        <v>327</v>
      </c>
      <c r="D325" s="21"/>
      <c r="E325" s="21"/>
      <c r="F325" s="22">
        <v>740134</v>
      </c>
      <c r="G325" s="23">
        <v>348.75752916363791</v>
      </c>
      <c r="H325" s="23">
        <v>307.70985233974932</v>
      </c>
      <c r="I325" s="23">
        <v>0</v>
      </c>
      <c r="J325" s="23">
        <v>307.70985233974932</v>
      </c>
      <c r="K325" s="23">
        <v>365.44391430800107</v>
      </c>
      <c r="L325" s="23">
        <v>714.20144347163898</v>
      </c>
      <c r="M325" s="1"/>
      <c r="N325" s="23">
        <v>350.81885786561355</v>
      </c>
      <c r="O325" s="23">
        <v>280.30021746416185</v>
      </c>
      <c r="P325" s="23">
        <v>1.3119371732105538</v>
      </c>
      <c r="Q325" s="23">
        <v>0</v>
      </c>
      <c r="R325" s="23">
        <v>281.61215463737238</v>
      </c>
      <c r="S325" s="23">
        <v>349.03955437470074</v>
      </c>
      <c r="T325" s="23">
        <v>699.85841224031424</v>
      </c>
      <c r="W325" s="54" t="s">
        <v>608</v>
      </c>
      <c r="X325" s="63" t="s">
        <v>557</v>
      </c>
      <c r="Y325" s="54" t="s">
        <v>558</v>
      </c>
      <c r="Z325" s="54"/>
      <c r="AA325" s="54" t="s">
        <v>884</v>
      </c>
      <c r="AB325" s="55" t="s">
        <v>327</v>
      </c>
      <c r="AC325" s="55"/>
      <c r="AD325" s="57">
        <v>258.12730508999999</v>
      </c>
      <c r="AE325" s="57">
        <v>227.74652385162801</v>
      </c>
      <c r="AF325" s="57">
        <v>0</v>
      </c>
      <c r="AG325" s="52">
        <f t="shared" si="16"/>
        <v>227.74652385162801</v>
      </c>
      <c r="AH325" s="52">
        <f t="shared" si="17"/>
        <v>270.47746607243806</v>
      </c>
      <c r="AI325" s="58">
        <v>528.60477116243806</v>
      </c>
      <c r="AJ325" s="36"/>
      <c r="AK325" s="57">
        <v>259.65296454750802</v>
      </c>
      <c r="AL325" s="57">
        <v>207.45972115261998</v>
      </c>
      <c r="AM325" s="57">
        <v>0.97100930775701999</v>
      </c>
      <c r="AN325" s="57">
        <v>0</v>
      </c>
      <c r="AO325" s="52">
        <f t="shared" si="18"/>
        <v>208.43073046037699</v>
      </c>
      <c r="AP325" s="52">
        <f t="shared" si="19"/>
        <v>258.33604153756477</v>
      </c>
      <c r="AQ325" s="52">
        <v>517.98900608507279</v>
      </c>
    </row>
    <row r="326" spans="3:43" x14ac:dyDescent="0.25">
      <c r="C326" s="21" t="s">
        <v>328</v>
      </c>
      <c r="D326" s="21" t="s">
        <v>327</v>
      </c>
      <c r="E326" s="21"/>
      <c r="F326" s="22">
        <v>126871</v>
      </c>
      <c r="G326" s="23">
        <v>54.143137517636028</v>
      </c>
      <c r="H326" s="23">
        <v>50.47746309512813</v>
      </c>
      <c r="I326" s="23">
        <v>-1.6026042200345234</v>
      </c>
      <c r="J326" s="23">
        <v>48.874858875093601</v>
      </c>
      <c r="K326" s="23">
        <v>59.892549622617928</v>
      </c>
      <c r="L326" s="23">
        <v>114.03568714025396</v>
      </c>
      <c r="M326" s="1"/>
      <c r="N326" s="23">
        <v>54.232365213473727</v>
      </c>
      <c r="O326" s="23">
        <v>43.705022762238805</v>
      </c>
      <c r="P326" s="23">
        <v>0.21468371762656954</v>
      </c>
      <c r="Q326" s="23">
        <v>-1.6026042200345234</v>
      </c>
      <c r="R326" s="23">
        <v>42.317102259830847</v>
      </c>
      <c r="S326" s="23">
        <v>57.514625189262247</v>
      </c>
      <c r="T326" s="23">
        <v>111.74699040273597</v>
      </c>
      <c r="W326" s="54" t="s">
        <v>553</v>
      </c>
      <c r="X326" s="64" t="s">
        <v>557</v>
      </c>
      <c r="Y326" s="54" t="s">
        <v>558</v>
      </c>
      <c r="Z326" s="54"/>
      <c r="AA326" s="54" t="s">
        <v>885</v>
      </c>
      <c r="AB326" s="55" t="s">
        <v>328</v>
      </c>
      <c r="AC326" s="55"/>
      <c r="AD326" s="57">
        <v>6.8691940000000002</v>
      </c>
      <c r="AE326" s="57">
        <v>6.4041262203420004</v>
      </c>
      <c r="AF326" s="57">
        <v>-0.203324</v>
      </c>
      <c r="AG326" s="52">
        <f t="shared" si="16"/>
        <v>6.2008022203420001</v>
      </c>
      <c r="AH326" s="52">
        <f t="shared" si="17"/>
        <v>7.5986276631711593</v>
      </c>
      <c r="AI326" s="58">
        <v>14.46782166317116</v>
      </c>
      <c r="AJ326" s="36"/>
      <c r="AK326" s="57">
        <v>6.8805144069986248</v>
      </c>
      <c r="AL326" s="57">
        <v>5.5448999428679997</v>
      </c>
      <c r="AM326" s="57">
        <v>2.7237137939000504E-2</v>
      </c>
      <c r="AN326" s="57">
        <v>-0.203324</v>
      </c>
      <c r="AO326" s="52">
        <f t="shared" si="18"/>
        <v>5.3688130808069996</v>
      </c>
      <c r="AP326" s="52">
        <f t="shared" si="19"/>
        <v>7.2969380123868905</v>
      </c>
      <c r="AQ326" s="52">
        <v>14.177452419385515</v>
      </c>
    </row>
    <row r="327" spans="3:43" x14ac:dyDescent="0.25">
      <c r="C327" s="21" t="s">
        <v>329</v>
      </c>
      <c r="D327" s="21"/>
      <c r="E327" s="21" t="s">
        <v>353</v>
      </c>
      <c r="F327" s="22">
        <v>277077</v>
      </c>
      <c r="G327" s="23">
        <v>274.33861345402181</v>
      </c>
      <c r="H327" s="23">
        <v>681.21963387224855</v>
      </c>
      <c r="I327" s="23">
        <v>-4.2749849319864149E-2</v>
      </c>
      <c r="J327" s="23">
        <v>681.17688402292879</v>
      </c>
      <c r="K327" s="23">
        <v>802.093213169244</v>
      </c>
      <c r="L327" s="23">
        <v>1076.4318266232658</v>
      </c>
      <c r="M327" s="1"/>
      <c r="N327" s="23">
        <v>276.42717296722634</v>
      </c>
      <c r="O327" s="23">
        <v>615.06764162589468</v>
      </c>
      <c r="P327" s="23">
        <v>2.9300219849103044</v>
      </c>
      <c r="Q327" s="23">
        <v>-4.2749849319864149E-2</v>
      </c>
      <c r="R327" s="23">
        <v>617.95491376148516</v>
      </c>
      <c r="S327" s="23">
        <v>749.81151480006611</v>
      </c>
      <c r="T327" s="23">
        <v>1026.2386877672925</v>
      </c>
      <c r="W327" s="54" t="s">
        <v>575</v>
      </c>
      <c r="X327" s="63" t="s">
        <v>554</v>
      </c>
      <c r="Y327" s="54" t="s">
        <v>572</v>
      </c>
      <c r="Z327" s="54"/>
      <c r="AA327" s="54" t="s">
        <v>886</v>
      </c>
      <c r="AB327" s="55" t="s">
        <v>329</v>
      </c>
      <c r="AC327" s="55"/>
      <c r="AD327" s="57">
        <v>76.012919999999994</v>
      </c>
      <c r="AE327" s="57">
        <v>188.75029249442102</v>
      </c>
      <c r="AF327" s="57">
        <v>-1.1845E-2</v>
      </c>
      <c r="AG327" s="52">
        <f t="shared" si="16"/>
        <v>188.73844749442102</v>
      </c>
      <c r="AH327" s="52">
        <f t="shared" si="17"/>
        <v>222.24158122529462</v>
      </c>
      <c r="AI327" s="58">
        <v>298.25450122529463</v>
      </c>
      <c r="AJ327" s="36"/>
      <c r="AK327" s="57">
        <v>76.591611804240173</v>
      </c>
      <c r="AL327" s="57">
        <v>170.42109693877802</v>
      </c>
      <c r="AM327" s="57">
        <v>0.8118417015129924</v>
      </c>
      <c r="AN327" s="57">
        <v>-1.1845E-2</v>
      </c>
      <c r="AO327" s="52">
        <f t="shared" si="18"/>
        <v>171.22109364029103</v>
      </c>
      <c r="AP327" s="52">
        <f t="shared" si="19"/>
        <v>207.75552508625793</v>
      </c>
      <c r="AQ327" s="52">
        <v>284.34713689049812</v>
      </c>
    </row>
    <row r="328" spans="3:43" x14ac:dyDescent="0.25">
      <c r="C328" s="21" t="s">
        <v>330</v>
      </c>
      <c r="D328" s="21"/>
      <c r="E328" s="21"/>
      <c r="F328" s="22">
        <v>1159941</v>
      </c>
      <c r="G328" s="23">
        <v>474.52453271330182</v>
      </c>
      <c r="H328" s="23">
        <v>217.02580809600229</v>
      </c>
      <c r="I328" s="23">
        <v>0</v>
      </c>
      <c r="J328" s="23">
        <v>217.02580809600229</v>
      </c>
      <c r="K328" s="23">
        <v>254.82375048372427</v>
      </c>
      <c r="L328" s="23">
        <v>729.34828319702603</v>
      </c>
      <c r="M328" s="1"/>
      <c r="N328" s="23">
        <v>477.42280464241315</v>
      </c>
      <c r="O328" s="23">
        <v>203.42594709843175</v>
      </c>
      <c r="P328" s="23">
        <v>0.93832594984141382</v>
      </c>
      <c r="Q328" s="23">
        <v>0</v>
      </c>
      <c r="R328" s="23">
        <v>204.36427304827316</v>
      </c>
      <c r="S328" s="23">
        <v>253.24291386184962</v>
      </c>
      <c r="T328" s="23">
        <v>730.66571850426271</v>
      </c>
      <c r="W328" s="54" t="s">
        <v>608</v>
      </c>
      <c r="X328" s="63" t="s">
        <v>554</v>
      </c>
      <c r="Y328" s="54" t="s">
        <v>572</v>
      </c>
      <c r="Z328" s="54"/>
      <c r="AA328" s="54" t="s">
        <v>887</v>
      </c>
      <c r="AB328" s="55" t="s">
        <v>330</v>
      </c>
      <c r="AC328" s="55"/>
      <c r="AD328" s="57">
        <v>550.42046100000005</v>
      </c>
      <c r="AE328" s="57">
        <v>251.73713286868499</v>
      </c>
      <c r="AF328" s="57">
        <v>0</v>
      </c>
      <c r="AG328" s="52">
        <f t="shared" si="16"/>
        <v>251.73713286868499</v>
      </c>
      <c r="AH328" s="52">
        <f t="shared" si="17"/>
        <v>295.58051595984159</v>
      </c>
      <c r="AI328" s="58">
        <v>846.00097695984164</v>
      </c>
      <c r="AJ328" s="36"/>
      <c r="AK328" s="57">
        <v>553.78228543972534</v>
      </c>
      <c r="AL328" s="57">
        <v>235.96209650330201</v>
      </c>
      <c r="AM328" s="57">
        <v>1.0884027405849994</v>
      </c>
      <c r="AN328" s="57">
        <v>0</v>
      </c>
      <c r="AO328" s="52">
        <f t="shared" si="18"/>
        <v>237.050499243887</v>
      </c>
      <c r="AP328" s="52">
        <f t="shared" si="19"/>
        <v>293.74683874782772</v>
      </c>
      <c r="AQ328" s="52">
        <v>847.52912418755307</v>
      </c>
    </row>
    <row r="329" spans="3:43" x14ac:dyDescent="0.25">
      <c r="C329" s="21" t="s">
        <v>331</v>
      </c>
      <c r="D329" s="21" t="s">
        <v>330</v>
      </c>
      <c r="E329" s="21"/>
      <c r="F329" s="22">
        <v>86986</v>
      </c>
      <c r="G329" s="23">
        <v>79.800485135539063</v>
      </c>
      <c r="H329" s="23">
        <v>39.426976494182973</v>
      </c>
      <c r="I329" s="23">
        <v>-0.30141631986756484</v>
      </c>
      <c r="J329" s="23">
        <v>39.125560174315403</v>
      </c>
      <c r="K329" s="23">
        <v>50.972891154423998</v>
      </c>
      <c r="L329" s="23">
        <v>130.77337628996304</v>
      </c>
      <c r="M329" s="1"/>
      <c r="N329" s="23">
        <v>80.364813761022717</v>
      </c>
      <c r="O329" s="23">
        <v>34.193456884142272</v>
      </c>
      <c r="P329" s="23">
        <v>0.17046523402616687</v>
      </c>
      <c r="Q329" s="23">
        <v>-0.30141631986756484</v>
      </c>
      <c r="R329" s="23">
        <v>34.062505798300876</v>
      </c>
      <c r="S329" s="23">
        <v>49.957155410927278</v>
      </c>
      <c r="T329" s="23">
        <v>130.32196917195</v>
      </c>
      <c r="W329" s="54" t="s">
        <v>553</v>
      </c>
      <c r="X329" s="64" t="s">
        <v>554</v>
      </c>
      <c r="Y329" s="54" t="s">
        <v>572</v>
      </c>
      <c r="Z329" s="54"/>
      <c r="AA329" s="54" t="s">
        <v>888</v>
      </c>
      <c r="AB329" s="55" t="s">
        <v>331</v>
      </c>
      <c r="AC329" s="55"/>
      <c r="AD329" s="57">
        <v>6.9415250000000004</v>
      </c>
      <c r="AE329" s="57">
        <v>3.4295949773229997</v>
      </c>
      <c r="AF329" s="57">
        <v>-2.6218999999999999E-2</v>
      </c>
      <c r="AG329" s="52">
        <f t="shared" si="16"/>
        <v>3.4033759773229995</v>
      </c>
      <c r="AH329" s="52">
        <f t="shared" si="17"/>
        <v>4.4339279099587259</v>
      </c>
      <c r="AI329" s="58">
        <v>11.375452909958726</v>
      </c>
      <c r="AJ329" s="36"/>
      <c r="AK329" s="57">
        <v>6.9906136898163211</v>
      </c>
      <c r="AL329" s="57">
        <v>2.9743520405239998</v>
      </c>
      <c r="AM329" s="57">
        <v>1.4828088847000152E-2</v>
      </c>
      <c r="AN329" s="57">
        <v>-2.6218999999999999E-2</v>
      </c>
      <c r="AO329" s="52">
        <f t="shared" si="18"/>
        <v>2.9629611293709996</v>
      </c>
      <c r="AP329" s="52">
        <f t="shared" si="19"/>
        <v>4.3455731205749206</v>
      </c>
      <c r="AQ329" s="52">
        <v>11.336186810391242</v>
      </c>
    </row>
    <row r="330" spans="3:43" x14ac:dyDescent="0.25">
      <c r="C330" s="21" t="s">
        <v>332</v>
      </c>
      <c r="D330" s="21"/>
      <c r="E330" s="21" t="s">
        <v>401</v>
      </c>
      <c r="F330" s="22">
        <v>196935</v>
      </c>
      <c r="G330" s="23">
        <v>379.60943966283293</v>
      </c>
      <c r="H330" s="23">
        <v>408.56688337440272</v>
      </c>
      <c r="I330" s="23">
        <v>0</v>
      </c>
      <c r="J330" s="23">
        <v>408.56688337440272</v>
      </c>
      <c r="K330" s="23">
        <v>486.39328758299138</v>
      </c>
      <c r="L330" s="23">
        <v>866.00272724582442</v>
      </c>
      <c r="M330" s="1"/>
      <c r="N330" s="23">
        <v>378.82037517158113</v>
      </c>
      <c r="O330" s="23">
        <v>376.42356284062765</v>
      </c>
      <c r="P330" s="23">
        <v>1.7483070454565965</v>
      </c>
      <c r="Q330" s="23">
        <v>0</v>
      </c>
      <c r="R330" s="23">
        <v>378.17186988608427</v>
      </c>
      <c r="S330" s="23">
        <v>467.38398096788927</v>
      </c>
      <c r="T330" s="23">
        <v>846.20435613947041</v>
      </c>
      <c r="W330" s="54" t="s">
        <v>571</v>
      </c>
      <c r="X330" s="63" t="s">
        <v>554</v>
      </c>
      <c r="Y330" s="54" t="s">
        <v>572</v>
      </c>
      <c r="Z330" s="54"/>
      <c r="AA330" s="54" t="s">
        <v>889</v>
      </c>
      <c r="AB330" s="55" t="s">
        <v>332</v>
      </c>
      <c r="AC330" s="55"/>
      <c r="AD330" s="57">
        <v>74.758385000000004</v>
      </c>
      <c r="AE330" s="57">
        <v>80.461119177338006</v>
      </c>
      <c r="AF330" s="57">
        <v>0</v>
      </c>
      <c r="AG330" s="52">
        <f t="shared" si="16"/>
        <v>80.461119177338006</v>
      </c>
      <c r="AH330" s="52">
        <f t="shared" si="17"/>
        <v>95.787862090156409</v>
      </c>
      <c r="AI330" s="58">
        <v>170.54624709015641</v>
      </c>
      <c r="AJ330" s="36"/>
      <c r="AK330" s="57">
        <v>74.602990584415323</v>
      </c>
      <c r="AL330" s="57">
        <v>74.130974348019009</v>
      </c>
      <c r="AM330" s="57">
        <v>0.34430284799699484</v>
      </c>
      <c r="AN330" s="57">
        <v>0</v>
      </c>
      <c r="AO330" s="52">
        <f t="shared" si="18"/>
        <v>74.475277196016009</v>
      </c>
      <c r="AP330" s="52">
        <f t="shared" si="19"/>
        <v>92.044264291911276</v>
      </c>
      <c r="AQ330" s="52">
        <v>166.6472548763266</v>
      </c>
    </row>
    <row r="331" spans="3:43" x14ac:dyDescent="0.25">
      <c r="C331" s="21" t="s">
        <v>333</v>
      </c>
      <c r="D331" s="21" t="s">
        <v>185</v>
      </c>
      <c r="E331" s="21" t="s">
        <v>186</v>
      </c>
      <c r="F331" s="22">
        <v>140100</v>
      </c>
      <c r="G331" s="23">
        <v>47.060299785867237</v>
      </c>
      <c r="H331" s="23">
        <v>67.5212411563312</v>
      </c>
      <c r="I331" s="23">
        <v>-0.82861527480371155</v>
      </c>
      <c r="J331" s="23">
        <v>66.692625881527491</v>
      </c>
      <c r="K331" s="23">
        <v>87.389393092183937</v>
      </c>
      <c r="L331" s="23">
        <v>134.44969287805117</v>
      </c>
      <c r="M331" s="1"/>
      <c r="N331" s="23">
        <v>47.560609565124651</v>
      </c>
      <c r="O331" s="23">
        <v>58.3062308770307</v>
      </c>
      <c r="P331" s="23">
        <v>0.28952314812276542</v>
      </c>
      <c r="Q331" s="23">
        <v>-0.82861527480371155</v>
      </c>
      <c r="R331" s="23">
        <v>57.767138750349744</v>
      </c>
      <c r="S331" s="23">
        <v>82.025985408784976</v>
      </c>
      <c r="T331" s="23">
        <v>129.58659497390963</v>
      </c>
      <c r="W331" s="54" t="s">
        <v>553</v>
      </c>
      <c r="X331" s="64" t="s">
        <v>560</v>
      </c>
      <c r="Y331" s="54" t="s">
        <v>555</v>
      </c>
      <c r="Z331" s="54"/>
      <c r="AA331" s="54" t="s">
        <v>890</v>
      </c>
      <c r="AB331" s="55" t="s">
        <v>333</v>
      </c>
      <c r="AC331" s="55"/>
      <c r="AD331" s="57">
        <v>6.5931480000000002</v>
      </c>
      <c r="AE331" s="57">
        <v>9.4597258860020013</v>
      </c>
      <c r="AF331" s="57">
        <v>-0.116089</v>
      </c>
      <c r="AG331" s="52">
        <f t="shared" si="16"/>
        <v>9.3436368860020007</v>
      </c>
      <c r="AH331" s="52">
        <f t="shared" si="17"/>
        <v>12.243253972214969</v>
      </c>
      <c r="AI331" s="58">
        <v>18.836401972214968</v>
      </c>
      <c r="AJ331" s="36"/>
      <c r="AK331" s="57">
        <v>6.6632414000739635</v>
      </c>
      <c r="AL331" s="57">
        <v>8.1687029458720009</v>
      </c>
      <c r="AM331" s="57">
        <v>4.0562193051999436E-2</v>
      </c>
      <c r="AN331" s="57">
        <v>-0.116089</v>
      </c>
      <c r="AO331" s="52">
        <f t="shared" si="18"/>
        <v>8.0931761389239991</v>
      </c>
      <c r="AP331" s="52">
        <f t="shared" si="19"/>
        <v>11.491840555770775</v>
      </c>
      <c r="AQ331" s="52">
        <v>18.155081955844739</v>
      </c>
    </row>
    <row r="332" spans="3:43" x14ac:dyDescent="0.25">
      <c r="C332" s="21" t="s">
        <v>334</v>
      </c>
      <c r="D332" s="21"/>
      <c r="E332" s="21" t="s">
        <v>383</v>
      </c>
      <c r="F332" s="22">
        <v>216001</v>
      </c>
      <c r="G332" s="23">
        <v>347.12006425896175</v>
      </c>
      <c r="H332" s="23">
        <v>330.79953563405257</v>
      </c>
      <c r="I332" s="23">
        <v>-1.0421525826269324</v>
      </c>
      <c r="J332" s="23">
        <v>329.75738305142568</v>
      </c>
      <c r="K332" s="23">
        <v>409.03301390260646</v>
      </c>
      <c r="L332" s="23">
        <v>756.15307816156826</v>
      </c>
      <c r="M332" s="1"/>
      <c r="N332" s="23">
        <v>351.38421256372283</v>
      </c>
      <c r="O332" s="23">
        <v>300.41257195278729</v>
      </c>
      <c r="P332" s="23">
        <v>1.4133583847343216</v>
      </c>
      <c r="Q332" s="23">
        <v>-1.0421525826269324</v>
      </c>
      <c r="R332" s="23">
        <v>300.78377775489469</v>
      </c>
      <c r="S332" s="23">
        <v>394.75475004505233</v>
      </c>
      <c r="T332" s="23">
        <v>746.13896260877516</v>
      </c>
      <c r="W332" s="54" t="s">
        <v>581</v>
      </c>
      <c r="X332" s="63" t="s">
        <v>554</v>
      </c>
      <c r="Y332" s="54" t="s">
        <v>572</v>
      </c>
      <c r="Z332" s="54"/>
      <c r="AA332" s="54" t="s">
        <v>891</v>
      </c>
      <c r="AB332" s="55" t="s">
        <v>334</v>
      </c>
      <c r="AC332" s="55"/>
      <c r="AD332" s="57">
        <v>74.978280999999996</v>
      </c>
      <c r="AE332" s="57">
        <v>71.453030496490996</v>
      </c>
      <c r="AF332" s="57">
        <v>-0.225106</v>
      </c>
      <c r="AG332" s="52">
        <f t="shared" si="16"/>
        <v>71.227924496490999</v>
      </c>
      <c r="AH332" s="52">
        <f t="shared" si="17"/>
        <v>88.351540035976896</v>
      </c>
      <c r="AI332" s="58">
        <v>163.32982103597689</v>
      </c>
      <c r="AJ332" s="36"/>
      <c r="AK332" s="57">
        <v>75.89934129797669</v>
      </c>
      <c r="AL332" s="57">
        <v>64.889415954374002</v>
      </c>
      <c r="AM332" s="57">
        <v>0.3052868244609982</v>
      </c>
      <c r="AN332" s="57">
        <v>-0.225106</v>
      </c>
      <c r="AO332" s="52">
        <f t="shared" si="18"/>
        <v>64.969596778834998</v>
      </c>
      <c r="AP332" s="52">
        <f t="shared" si="19"/>
        <v>85.267420764481358</v>
      </c>
      <c r="AQ332" s="52">
        <v>161.16676206245805</v>
      </c>
    </row>
    <row r="333" spans="3:43" x14ac:dyDescent="0.25">
      <c r="C333" s="21" t="s">
        <v>335</v>
      </c>
      <c r="D333" s="21"/>
      <c r="E333" s="21" t="s">
        <v>150</v>
      </c>
      <c r="F333" s="22">
        <v>222837</v>
      </c>
      <c r="G333" s="23">
        <v>301.85670243271989</v>
      </c>
      <c r="H333" s="23">
        <v>552.45544398980417</v>
      </c>
      <c r="I333" s="23">
        <v>-2.1387830566737123E-2</v>
      </c>
      <c r="J333" s="23">
        <v>552.43405615923746</v>
      </c>
      <c r="K333" s="23">
        <v>650.84553898863669</v>
      </c>
      <c r="L333" s="23">
        <v>952.70224142135646</v>
      </c>
      <c r="M333" s="1"/>
      <c r="N333" s="23">
        <v>302.23690386749269</v>
      </c>
      <c r="O333" s="23">
        <v>496.58989857932477</v>
      </c>
      <c r="P333" s="23">
        <v>2.388578961070225</v>
      </c>
      <c r="Q333" s="23">
        <v>-2.1387830566737123E-2</v>
      </c>
      <c r="R333" s="23">
        <v>498.95708970982827</v>
      </c>
      <c r="S333" s="23">
        <v>612.33668962476099</v>
      </c>
      <c r="T333" s="23">
        <v>914.57359349225374</v>
      </c>
      <c r="W333" s="54" t="s">
        <v>575</v>
      </c>
      <c r="X333" s="63" t="s">
        <v>554</v>
      </c>
      <c r="Y333" s="54" t="s">
        <v>572</v>
      </c>
      <c r="Z333" s="54"/>
      <c r="AA333" s="54" t="s">
        <v>892</v>
      </c>
      <c r="AB333" s="55" t="s">
        <v>335</v>
      </c>
      <c r="AC333" s="55"/>
      <c r="AD333" s="57">
        <v>67.264842000000002</v>
      </c>
      <c r="AE333" s="57">
        <v>123.107513772356</v>
      </c>
      <c r="AF333" s="57">
        <v>-4.7660000000000003E-3</v>
      </c>
      <c r="AG333" s="52">
        <f t="shared" si="16"/>
        <v>123.102747772356</v>
      </c>
      <c r="AH333" s="52">
        <f t="shared" si="17"/>
        <v>145.03246737161084</v>
      </c>
      <c r="AI333" s="58">
        <v>212.29730937161082</v>
      </c>
      <c r="AJ333" s="36"/>
      <c r="AK333" s="57">
        <v>67.34956494712047</v>
      </c>
      <c r="AL333" s="57">
        <v>110.658603229721</v>
      </c>
      <c r="AM333" s="57">
        <v>0.53226376994800573</v>
      </c>
      <c r="AN333" s="57">
        <v>-4.7660000000000003E-3</v>
      </c>
      <c r="AO333" s="52">
        <f t="shared" si="18"/>
        <v>111.18610099966899</v>
      </c>
      <c r="AP333" s="52">
        <f t="shared" si="19"/>
        <v>136.45127090591285</v>
      </c>
      <c r="AQ333" s="52">
        <v>203.80083585303333</v>
      </c>
    </row>
    <row r="334" spans="3:43" x14ac:dyDescent="0.25">
      <c r="C334" s="21" t="s">
        <v>336</v>
      </c>
      <c r="D334" s="21" t="s">
        <v>318</v>
      </c>
      <c r="E334" s="21" t="s">
        <v>319</v>
      </c>
      <c r="F334" s="22">
        <v>77899</v>
      </c>
      <c r="G334" s="23">
        <v>39.542856776081855</v>
      </c>
      <c r="H334" s="23">
        <v>65.644302177807162</v>
      </c>
      <c r="I334" s="23">
        <v>0</v>
      </c>
      <c r="J334" s="23">
        <v>65.644302177807162</v>
      </c>
      <c r="K334" s="23">
        <v>77.834049957093612</v>
      </c>
      <c r="L334" s="23">
        <v>117.37690673317546</v>
      </c>
      <c r="M334" s="1"/>
      <c r="N334" s="23">
        <v>39.659876844422129</v>
      </c>
      <c r="O334" s="23">
        <v>56.764099740946605</v>
      </c>
      <c r="P334" s="23">
        <v>0.283817637787382</v>
      </c>
      <c r="Q334" s="23">
        <v>0</v>
      </c>
      <c r="R334" s="23">
        <v>57.047917378733992</v>
      </c>
      <c r="S334" s="23">
        <v>70.981014794114301</v>
      </c>
      <c r="T334" s="23">
        <v>110.64089163853644</v>
      </c>
      <c r="W334" s="54" t="s">
        <v>553</v>
      </c>
      <c r="X334" s="64" t="s">
        <v>554</v>
      </c>
      <c r="Y334" s="54" t="s">
        <v>555</v>
      </c>
      <c r="Z334" s="54"/>
      <c r="AA334" s="54" t="s">
        <v>893</v>
      </c>
      <c r="AB334" s="55" t="s">
        <v>336</v>
      </c>
      <c r="AC334" s="55"/>
      <c r="AD334" s="57">
        <v>3.080349</v>
      </c>
      <c r="AE334" s="57">
        <v>5.1136254953489999</v>
      </c>
      <c r="AF334" s="57">
        <v>0</v>
      </c>
      <c r="AG334" s="52">
        <f t="shared" ref="AG334:AG395" si="20">AE334+AF334</f>
        <v>5.1136254953489999</v>
      </c>
      <c r="AH334" s="52">
        <f t="shared" ref="AH334:AH395" si="21">AI334-AD334</f>
        <v>6.0631946576076352</v>
      </c>
      <c r="AI334" s="58">
        <v>9.1435436576076352</v>
      </c>
      <c r="AJ334" s="36"/>
      <c r="AK334" s="57">
        <v>3.0894647463036398</v>
      </c>
      <c r="AL334" s="57">
        <v>4.42186660572</v>
      </c>
      <c r="AM334" s="57">
        <v>2.2109110165999271E-2</v>
      </c>
      <c r="AN334" s="57">
        <v>0</v>
      </c>
      <c r="AO334" s="52">
        <f t="shared" ref="AO334:AO395" si="22">SUM(AL334:AN334)</f>
        <v>4.4439757158859994</v>
      </c>
      <c r="AP334" s="52">
        <f t="shared" ref="AP334:AP395" si="23">AQ334-AK334</f>
        <v>5.5293500714467099</v>
      </c>
      <c r="AQ334" s="52">
        <v>8.6188148177503496</v>
      </c>
    </row>
    <row r="335" spans="3:43" x14ac:dyDescent="0.25">
      <c r="C335" s="21" t="s">
        <v>337</v>
      </c>
      <c r="D335" s="21" t="s">
        <v>330</v>
      </c>
      <c r="E335" s="21"/>
      <c r="F335" s="22">
        <v>84576</v>
      </c>
      <c r="G335" s="23">
        <v>82.080022701475599</v>
      </c>
      <c r="H335" s="23">
        <v>38.604547116262296</v>
      </c>
      <c r="I335" s="23">
        <v>-0.47930855088914109</v>
      </c>
      <c r="J335" s="23">
        <v>38.125238565373152</v>
      </c>
      <c r="K335" s="23">
        <v>54.160262193506497</v>
      </c>
      <c r="L335" s="23">
        <v>136.2402848949821</v>
      </c>
      <c r="M335" s="1"/>
      <c r="N335" s="23">
        <v>82.551371990989168</v>
      </c>
      <c r="O335" s="23">
        <v>33.633938811755101</v>
      </c>
      <c r="P335" s="23">
        <v>0.16311304161937545</v>
      </c>
      <c r="Q335" s="23">
        <v>-0.47930855088914109</v>
      </c>
      <c r="R335" s="23">
        <v>33.31774330248534</v>
      </c>
      <c r="S335" s="23">
        <v>53.817174135453648</v>
      </c>
      <c r="T335" s="23">
        <v>136.36854612644279</v>
      </c>
      <c r="W335" s="54" t="s">
        <v>553</v>
      </c>
      <c r="X335" s="64" t="s">
        <v>557</v>
      </c>
      <c r="Y335" s="54" t="s">
        <v>572</v>
      </c>
      <c r="Z335" s="54"/>
      <c r="AA335" s="54" t="s">
        <v>894</v>
      </c>
      <c r="AB335" s="55" t="s">
        <v>337</v>
      </c>
      <c r="AC335" s="55"/>
      <c r="AD335" s="57">
        <v>6.9420000000000002</v>
      </c>
      <c r="AE335" s="57">
        <v>3.265018176905</v>
      </c>
      <c r="AF335" s="57">
        <v>-4.0537999999999998E-2</v>
      </c>
      <c r="AG335" s="52">
        <f t="shared" si="20"/>
        <v>3.2244801769049998</v>
      </c>
      <c r="AH335" s="52">
        <f t="shared" si="21"/>
        <v>4.5806583352780059</v>
      </c>
      <c r="AI335" s="58">
        <v>11.522658335278006</v>
      </c>
      <c r="AJ335" s="36"/>
      <c r="AK335" s="57">
        <v>6.9818648375098995</v>
      </c>
      <c r="AL335" s="57">
        <v>2.8446240089429997</v>
      </c>
      <c r="AM335" s="57">
        <v>1.3795448608000298E-2</v>
      </c>
      <c r="AN335" s="57">
        <v>-4.0537999999999998E-2</v>
      </c>
      <c r="AO335" s="52">
        <f t="shared" si="22"/>
        <v>2.8178814575509996</v>
      </c>
      <c r="AP335" s="52">
        <f t="shared" si="23"/>
        <v>4.5516413196801278</v>
      </c>
      <c r="AQ335" s="52">
        <v>11.533506157190027</v>
      </c>
    </row>
    <row r="336" spans="3:43" x14ac:dyDescent="0.25">
      <c r="C336" s="21" t="s">
        <v>338</v>
      </c>
      <c r="D336" s="21" t="s">
        <v>293</v>
      </c>
      <c r="E336" s="21" t="s">
        <v>107</v>
      </c>
      <c r="F336" s="22">
        <v>112039</v>
      </c>
      <c r="G336" s="23">
        <v>45.351868545774245</v>
      </c>
      <c r="H336" s="23">
        <v>53.362033917305581</v>
      </c>
      <c r="I336" s="23">
        <v>-0.45020037665455775</v>
      </c>
      <c r="J336" s="23">
        <v>52.911833540651024</v>
      </c>
      <c r="K336" s="23">
        <v>75.371053289235533</v>
      </c>
      <c r="L336" s="23">
        <v>120.72292183500976</v>
      </c>
      <c r="M336" s="1"/>
      <c r="N336" s="23">
        <v>45.691051224017478</v>
      </c>
      <c r="O336" s="23">
        <v>46.211330403127477</v>
      </c>
      <c r="P336" s="23">
        <v>0.22852455112951753</v>
      </c>
      <c r="Q336" s="23">
        <v>-0.45020037665455775</v>
      </c>
      <c r="R336" s="23">
        <v>45.989654577602437</v>
      </c>
      <c r="S336" s="23">
        <v>73.597366770383019</v>
      </c>
      <c r="T336" s="23">
        <v>119.2884179944005</v>
      </c>
      <c r="W336" s="54" t="s">
        <v>553</v>
      </c>
      <c r="X336" s="62" t="s">
        <v>560</v>
      </c>
      <c r="Y336" s="54" t="s">
        <v>558</v>
      </c>
      <c r="Z336" s="54"/>
      <c r="AA336" s="54" t="s">
        <v>895</v>
      </c>
      <c r="AB336" s="55" t="s">
        <v>338</v>
      </c>
      <c r="AC336" s="55"/>
      <c r="AD336" s="57">
        <v>5.0811780000000004</v>
      </c>
      <c r="AE336" s="57">
        <v>5.9786289180610002</v>
      </c>
      <c r="AF336" s="57">
        <v>-5.0439999999999999E-2</v>
      </c>
      <c r="AG336" s="52">
        <f t="shared" si="20"/>
        <v>5.9281889180610001</v>
      </c>
      <c r="AH336" s="52">
        <f t="shared" si="21"/>
        <v>8.4444974394726593</v>
      </c>
      <c r="AI336" s="58">
        <v>13.525675439472659</v>
      </c>
      <c r="AJ336" s="36"/>
      <c r="AK336" s="57">
        <v>5.1191796880876943</v>
      </c>
      <c r="AL336" s="57">
        <v>5.1774712470359994</v>
      </c>
      <c r="AM336" s="57">
        <v>2.5603662184000016E-2</v>
      </c>
      <c r="AN336" s="57">
        <v>-5.0439999999999999E-2</v>
      </c>
      <c r="AO336" s="52">
        <f t="shared" si="22"/>
        <v>5.1526349092199997</v>
      </c>
      <c r="AP336" s="52">
        <f t="shared" si="23"/>
        <v>8.245775375586943</v>
      </c>
      <c r="AQ336" s="52">
        <v>13.364955063674637</v>
      </c>
    </row>
    <row r="337" spans="3:43" x14ac:dyDescent="0.25">
      <c r="C337" s="21" t="s">
        <v>339</v>
      </c>
      <c r="D337" s="21" t="s">
        <v>106</v>
      </c>
      <c r="E337" s="21" t="s">
        <v>107</v>
      </c>
      <c r="F337" s="22">
        <v>125765</v>
      </c>
      <c r="G337" s="23">
        <v>52.356808333002029</v>
      </c>
      <c r="H337" s="23">
        <v>59.626419492338883</v>
      </c>
      <c r="I337" s="23">
        <v>-2.0739235876436206</v>
      </c>
      <c r="J337" s="23">
        <v>57.552495904695263</v>
      </c>
      <c r="K337" s="23">
        <v>75.759986130577587</v>
      </c>
      <c r="L337" s="23">
        <v>128.11679446357962</v>
      </c>
      <c r="M337" s="1"/>
      <c r="N337" s="23">
        <v>52.731765016324822</v>
      </c>
      <c r="O337" s="23">
        <v>51.610574814574797</v>
      </c>
      <c r="P337" s="23">
        <v>0.25512824283386043</v>
      </c>
      <c r="Q337" s="23">
        <v>-2.0739235876436206</v>
      </c>
      <c r="R337" s="23">
        <v>49.791779469765046</v>
      </c>
      <c r="S337" s="23">
        <v>73.566246602774754</v>
      </c>
      <c r="T337" s="23">
        <v>126.29801161909957</v>
      </c>
      <c r="W337" s="54" t="s">
        <v>553</v>
      </c>
      <c r="X337" s="62" t="s">
        <v>557</v>
      </c>
      <c r="Y337" s="54" t="s">
        <v>558</v>
      </c>
      <c r="Z337" s="54"/>
      <c r="AA337" s="54" t="s">
        <v>896</v>
      </c>
      <c r="AB337" s="55" t="s">
        <v>339</v>
      </c>
      <c r="AC337" s="55"/>
      <c r="AD337" s="57">
        <v>6.5846539999999996</v>
      </c>
      <c r="AE337" s="57">
        <v>7.4989166474540001</v>
      </c>
      <c r="AF337" s="57">
        <v>-0.26082699999999998</v>
      </c>
      <c r="AG337" s="52">
        <f t="shared" si="20"/>
        <v>7.2380896474540002</v>
      </c>
      <c r="AH337" s="52">
        <f t="shared" si="21"/>
        <v>9.5279546557120902</v>
      </c>
      <c r="AI337" s="58">
        <v>16.112608655712091</v>
      </c>
      <c r="AJ337" s="36"/>
      <c r="AK337" s="57">
        <v>6.6318104272780918</v>
      </c>
      <c r="AL337" s="57">
        <v>6.4908039415549998</v>
      </c>
      <c r="AM337" s="57">
        <v>3.2086203460000455E-2</v>
      </c>
      <c r="AN337" s="57">
        <v>-0.26082699999999998</v>
      </c>
      <c r="AO337" s="52">
        <f t="shared" si="22"/>
        <v>6.2620631450150004</v>
      </c>
      <c r="AP337" s="52">
        <f t="shared" si="23"/>
        <v>9.2520590039979655</v>
      </c>
      <c r="AQ337" s="52">
        <v>15.883869431276057</v>
      </c>
    </row>
    <row r="338" spans="3:43" x14ac:dyDescent="0.25">
      <c r="C338" s="21" t="s">
        <v>340</v>
      </c>
      <c r="D338" s="21"/>
      <c r="E338" s="21" t="s">
        <v>290</v>
      </c>
      <c r="F338" s="22">
        <v>169065</v>
      </c>
      <c r="G338" s="23">
        <v>293.32408245349427</v>
      </c>
      <c r="H338" s="23">
        <v>501.0734288259012</v>
      </c>
      <c r="I338" s="23">
        <v>-3.054274982994706</v>
      </c>
      <c r="J338" s="23">
        <v>498.01915384290658</v>
      </c>
      <c r="K338" s="23">
        <v>605.72284346518575</v>
      </c>
      <c r="L338" s="23">
        <v>899.04692591868002</v>
      </c>
      <c r="M338" s="1"/>
      <c r="N338" s="23">
        <v>294.97332861538104</v>
      </c>
      <c r="O338" s="23">
        <v>452.86441052326035</v>
      </c>
      <c r="P338" s="23">
        <v>2.1664252982994747</v>
      </c>
      <c r="Q338" s="23">
        <v>-3.054274982994706</v>
      </c>
      <c r="R338" s="23">
        <v>451.97656083856509</v>
      </c>
      <c r="S338" s="23">
        <v>574.93679404755869</v>
      </c>
      <c r="T338" s="23">
        <v>869.91012266293967</v>
      </c>
      <c r="W338" s="54" t="s">
        <v>581</v>
      </c>
      <c r="X338" s="63" t="s">
        <v>554</v>
      </c>
      <c r="Y338" s="54" t="s">
        <v>572</v>
      </c>
      <c r="Z338" s="54"/>
      <c r="AA338" s="54" t="s">
        <v>897</v>
      </c>
      <c r="AB338" s="55" t="s">
        <v>340</v>
      </c>
      <c r="AC338" s="55"/>
      <c r="AD338" s="57">
        <v>49.590836000000003</v>
      </c>
      <c r="AE338" s="57">
        <v>84.713979244450996</v>
      </c>
      <c r="AF338" s="57">
        <v>-0.51637100000000002</v>
      </c>
      <c r="AG338" s="52">
        <f t="shared" si="20"/>
        <v>84.19760824445099</v>
      </c>
      <c r="AH338" s="52">
        <f t="shared" si="21"/>
        <v>102.40653253044164</v>
      </c>
      <c r="AI338" s="58">
        <v>151.99736853044163</v>
      </c>
      <c r="AJ338" s="36"/>
      <c r="AK338" s="57">
        <v>49.869665802359393</v>
      </c>
      <c r="AL338" s="57">
        <v>76.563521565115011</v>
      </c>
      <c r="AM338" s="57">
        <v>0.36626669305700066</v>
      </c>
      <c r="AN338" s="57">
        <v>-0.51637100000000002</v>
      </c>
      <c r="AO338" s="52">
        <f t="shared" si="22"/>
        <v>76.413417258172004</v>
      </c>
      <c r="AP338" s="52">
        <f t="shared" si="23"/>
        <v>97.2016890856505</v>
      </c>
      <c r="AQ338" s="52">
        <v>147.07135488800989</v>
      </c>
    </row>
    <row r="339" spans="3:43" x14ac:dyDescent="0.25">
      <c r="C339" s="21" t="s">
        <v>341</v>
      </c>
      <c r="D339" s="21" t="s">
        <v>135</v>
      </c>
      <c r="E339" s="21" t="s">
        <v>136</v>
      </c>
      <c r="F339" s="22">
        <v>141599</v>
      </c>
      <c r="G339" s="23">
        <v>44.291873530180297</v>
      </c>
      <c r="H339" s="23">
        <v>78.663682890656005</v>
      </c>
      <c r="I339" s="23">
        <v>-1.8991235813812244</v>
      </c>
      <c r="J339" s="23">
        <v>76.764559309274787</v>
      </c>
      <c r="K339" s="23">
        <v>94.455923989219798</v>
      </c>
      <c r="L339" s="23">
        <v>138.74779751940008</v>
      </c>
      <c r="M339" s="1"/>
      <c r="N339" s="23">
        <v>44.417475529649629</v>
      </c>
      <c r="O339" s="23">
        <v>67.858496820789682</v>
      </c>
      <c r="P339" s="23">
        <v>0.33777756725683378</v>
      </c>
      <c r="Q339" s="23">
        <v>-1.8991235813812244</v>
      </c>
      <c r="R339" s="23">
        <v>66.297150806665286</v>
      </c>
      <c r="S339" s="23">
        <v>85.709923649642917</v>
      </c>
      <c r="T339" s="23">
        <v>130.12739917929255</v>
      </c>
      <c r="W339" s="54" t="s">
        <v>553</v>
      </c>
      <c r="X339" s="62" t="s">
        <v>557</v>
      </c>
      <c r="Y339" s="54" t="s">
        <v>555</v>
      </c>
      <c r="Z339" s="54"/>
      <c r="AA339" s="54" t="s">
        <v>898</v>
      </c>
      <c r="AB339" s="55" t="s">
        <v>341</v>
      </c>
      <c r="AC339" s="55"/>
      <c r="AD339" s="57">
        <v>6.2716849999999997</v>
      </c>
      <c r="AE339" s="57">
        <v>11.138698833634001</v>
      </c>
      <c r="AF339" s="57">
        <v>-0.26891399999999999</v>
      </c>
      <c r="AG339" s="52">
        <f t="shared" si="20"/>
        <v>10.869784833634</v>
      </c>
      <c r="AH339" s="52">
        <f t="shared" si="21"/>
        <v>13.374864380949534</v>
      </c>
      <c r="AI339" s="58">
        <v>19.646549380949534</v>
      </c>
      <c r="AJ339" s="36"/>
      <c r="AK339" s="57">
        <v>6.2894701175228578</v>
      </c>
      <c r="AL339" s="57">
        <v>9.608695291326999</v>
      </c>
      <c r="AM339" s="57">
        <v>4.7828965746000408E-2</v>
      </c>
      <c r="AN339" s="57">
        <v>-0.26891399999999999</v>
      </c>
      <c r="AO339" s="52">
        <f t="shared" si="22"/>
        <v>9.387610257072998</v>
      </c>
      <c r="AP339" s="52">
        <f t="shared" si="23"/>
        <v>12.136439478865789</v>
      </c>
      <c r="AQ339" s="52">
        <v>18.425909596388646</v>
      </c>
    </row>
    <row r="340" spans="3:43" x14ac:dyDescent="0.25">
      <c r="C340" s="21" t="s">
        <v>342</v>
      </c>
      <c r="D340" s="21" t="s">
        <v>157</v>
      </c>
      <c r="E340" s="21" t="s">
        <v>158</v>
      </c>
      <c r="F340" s="22">
        <v>117730</v>
      </c>
      <c r="G340" s="23">
        <v>48.937441603669413</v>
      </c>
      <c r="H340" s="23">
        <v>44.229693021719186</v>
      </c>
      <c r="I340" s="23">
        <v>-0.70544466151363294</v>
      </c>
      <c r="J340" s="23">
        <v>43.524248360205547</v>
      </c>
      <c r="K340" s="23">
        <v>63.091136742410669</v>
      </c>
      <c r="L340" s="23">
        <v>112.02857834608008</v>
      </c>
      <c r="M340" s="1"/>
      <c r="N340" s="23">
        <v>49.482803562191044</v>
      </c>
      <c r="O340" s="23">
        <v>38.231417890554653</v>
      </c>
      <c r="P340" s="23">
        <v>0.19123010797588116</v>
      </c>
      <c r="Q340" s="23">
        <v>-0.70544466151363294</v>
      </c>
      <c r="R340" s="23">
        <v>37.717203337016898</v>
      </c>
      <c r="S340" s="23">
        <v>66.628022215275365</v>
      </c>
      <c r="T340" s="23">
        <v>116.11082577746642</v>
      </c>
      <c r="W340" s="54" t="s">
        <v>553</v>
      </c>
      <c r="X340" s="62" t="s">
        <v>557</v>
      </c>
      <c r="Y340" s="54" t="s">
        <v>555</v>
      </c>
      <c r="Z340" s="54"/>
      <c r="AA340" s="54" t="s">
        <v>899</v>
      </c>
      <c r="AB340" s="55" t="s">
        <v>342</v>
      </c>
      <c r="AC340" s="55"/>
      <c r="AD340" s="57">
        <v>5.7614049999999999</v>
      </c>
      <c r="AE340" s="57">
        <v>5.2071617594469997</v>
      </c>
      <c r="AF340" s="57">
        <v>-8.3052000000000001E-2</v>
      </c>
      <c r="AG340" s="52">
        <f t="shared" si="20"/>
        <v>5.1241097594469993</v>
      </c>
      <c r="AH340" s="52">
        <f t="shared" si="21"/>
        <v>7.4277195286840083</v>
      </c>
      <c r="AI340" s="58">
        <v>13.189124528684008</v>
      </c>
      <c r="AJ340" s="36"/>
      <c r="AK340" s="57">
        <v>5.8256104633767514</v>
      </c>
      <c r="AL340" s="57">
        <v>4.5009848282549996</v>
      </c>
      <c r="AM340" s="57">
        <v>2.2513520612000487E-2</v>
      </c>
      <c r="AN340" s="57">
        <v>-8.3052000000000001E-2</v>
      </c>
      <c r="AO340" s="52">
        <f t="shared" si="22"/>
        <v>4.4404463488669998</v>
      </c>
      <c r="AP340" s="52">
        <f t="shared" si="23"/>
        <v>7.8441170554043698</v>
      </c>
      <c r="AQ340" s="52">
        <v>13.669727518781121</v>
      </c>
    </row>
    <row r="341" spans="3:43" x14ac:dyDescent="0.25">
      <c r="C341" s="21" t="s">
        <v>343</v>
      </c>
      <c r="D341" s="21" t="s">
        <v>146</v>
      </c>
      <c r="E341" s="21"/>
      <c r="F341" s="22">
        <v>84283</v>
      </c>
      <c r="G341" s="23">
        <v>35.027550039747048</v>
      </c>
      <c r="H341" s="23">
        <v>48.281644098038747</v>
      </c>
      <c r="I341" s="23">
        <v>-1.4495805797135839</v>
      </c>
      <c r="J341" s="23">
        <v>46.832063518325164</v>
      </c>
      <c r="K341" s="23">
        <v>67.243915656682375</v>
      </c>
      <c r="L341" s="23">
        <v>102.27146569642942</v>
      </c>
      <c r="M341" s="1"/>
      <c r="N341" s="23">
        <v>35.319628376551357</v>
      </c>
      <c r="O341" s="23">
        <v>41.719591934553819</v>
      </c>
      <c r="P341" s="23">
        <v>0.20709970674988348</v>
      </c>
      <c r="Q341" s="23">
        <v>-1.4495805797135839</v>
      </c>
      <c r="R341" s="23">
        <v>40.477111061590129</v>
      </c>
      <c r="S341" s="23">
        <v>68.589079791280753</v>
      </c>
      <c r="T341" s="23">
        <v>103.9087081678321</v>
      </c>
      <c r="W341" s="54" t="s">
        <v>553</v>
      </c>
      <c r="X341" s="62" t="s">
        <v>557</v>
      </c>
      <c r="Y341" s="54" t="s">
        <v>555</v>
      </c>
      <c r="Z341" s="54"/>
      <c r="AA341" s="54" t="s">
        <v>900</v>
      </c>
      <c r="AB341" s="55" t="s">
        <v>343</v>
      </c>
      <c r="AC341" s="55"/>
      <c r="AD341" s="57">
        <v>2.9522270000000002</v>
      </c>
      <c r="AE341" s="57">
        <v>4.0693218095149994</v>
      </c>
      <c r="AF341" s="57">
        <v>-0.12217500000000001</v>
      </c>
      <c r="AG341" s="52">
        <f t="shared" si="20"/>
        <v>3.9471468095149995</v>
      </c>
      <c r="AH341" s="52">
        <f t="shared" si="21"/>
        <v>5.6675189432921602</v>
      </c>
      <c r="AI341" s="58">
        <v>8.6197459432921608</v>
      </c>
      <c r="AJ341" s="36"/>
      <c r="AK341" s="57">
        <v>2.976844238460878</v>
      </c>
      <c r="AL341" s="57">
        <v>3.5162523670199999</v>
      </c>
      <c r="AM341" s="57">
        <v>1.7454984584000428E-2</v>
      </c>
      <c r="AN341" s="57">
        <v>-0.12217500000000001</v>
      </c>
      <c r="AO341" s="52">
        <f t="shared" si="22"/>
        <v>3.4115323516040004</v>
      </c>
      <c r="AP341" s="52">
        <f t="shared" si="23"/>
        <v>5.7808934120485151</v>
      </c>
      <c r="AQ341" s="52">
        <v>8.7577376505093927</v>
      </c>
    </row>
    <row r="342" spans="3:43" x14ac:dyDescent="0.25">
      <c r="C342" s="21" t="s">
        <v>344</v>
      </c>
      <c r="D342" s="21" t="s">
        <v>185</v>
      </c>
      <c r="E342" s="21" t="s">
        <v>186</v>
      </c>
      <c r="F342" s="22">
        <v>136437</v>
      </c>
      <c r="G342" s="23">
        <v>58.466544998790653</v>
      </c>
      <c r="H342" s="23">
        <v>81.701202767680314</v>
      </c>
      <c r="I342" s="23">
        <v>-1.1798559041902124</v>
      </c>
      <c r="J342" s="23">
        <v>80.521346863490109</v>
      </c>
      <c r="K342" s="23">
        <v>103.01415726354224</v>
      </c>
      <c r="L342" s="23">
        <v>161.4807022623329</v>
      </c>
      <c r="M342" s="1"/>
      <c r="N342" s="23">
        <v>58.200226732786632</v>
      </c>
      <c r="O342" s="23">
        <v>70.593132142915763</v>
      </c>
      <c r="P342" s="23">
        <v>0.35020584880933975</v>
      </c>
      <c r="Q342" s="23">
        <v>-1.1798559041902124</v>
      </c>
      <c r="R342" s="23">
        <v>69.763482087534896</v>
      </c>
      <c r="S342" s="23">
        <v>96.272413463169499</v>
      </c>
      <c r="T342" s="23">
        <v>154.47264019595613</v>
      </c>
      <c r="W342" s="54" t="s">
        <v>553</v>
      </c>
      <c r="X342" s="62" t="s">
        <v>554</v>
      </c>
      <c r="Y342" s="54" t="s">
        <v>555</v>
      </c>
      <c r="Z342" s="54"/>
      <c r="AA342" s="54" t="s">
        <v>901</v>
      </c>
      <c r="AB342" s="55" t="s">
        <v>344</v>
      </c>
      <c r="AC342" s="55"/>
      <c r="AD342" s="57">
        <v>7.9770000000000003</v>
      </c>
      <c r="AE342" s="57">
        <v>11.147067002013999</v>
      </c>
      <c r="AF342" s="57">
        <v>-0.16097600000000001</v>
      </c>
      <c r="AG342" s="52">
        <f t="shared" si="20"/>
        <v>10.986091002014</v>
      </c>
      <c r="AH342" s="52">
        <f t="shared" si="21"/>
        <v>14.054942574565914</v>
      </c>
      <c r="AI342" s="58">
        <v>22.031942574565914</v>
      </c>
      <c r="AJ342" s="36"/>
      <c r="AK342" s="57">
        <v>7.9406643347412098</v>
      </c>
      <c r="AL342" s="57">
        <v>9.6315151701829986</v>
      </c>
      <c r="AM342" s="57">
        <v>4.7781035393999888E-2</v>
      </c>
      <c r="AN342" s="57">
        <v>-0.16097600000000001</v>
      </c>
      <c r="AO342" s="52">
        <f t="shared" si="22"/>
        <v>9.5183202055769982</v>
      </c>
      <c r="AP342" s="52">
        <f t="shared" si="23"/>
        <v>13.135119275674455</v>
      </c>
      <c r="AQ342" s="52">
        <v>21.075783610415666</v>
      </c>
    </row>
    <row r="343" spans="3:43" x14ac:dyDescent="0.25">
      <c r="C343" s="21" t="s">
        <v>345</v>
      </c>
      <c r="D343" s="21" t="s">
        <v>170</v>
      </c>
      <c r="E343" s="21"/>
      <c r="F343" s="22">
        <v>90021</v>
      </c>
      <c r="G343" s="23">
        <v>61.767032136945836</v>
      </c>
      <c r="H343" s="23">
        <v>49.130677888537122</v>
      </c>
      <c r="I343" s="23">
        <v>-1.3049288499350153</v>
      </c>
      <c r="J343" s="23">
        <v>47.825749038602105</v>
      </c>
      <c r="K343" s="23">
        <v>61.626423130024541</v>
      </c>
      <c r="L343" s="23">
        <v>123.39345526697038</v>
      </c>
      <c r="M343" s="1"/>
      <c r="N343" s="23">
        <v>62.188111345158838</v>
      </c>
      <c r="O343" s="23">
        <v>42.576562585852187</v>
      </c>
      <c r="P343" s="23">
        <v>0.20950197979360594</v>
      </c>
      <c r="Q343" s="23">
        <v>-1.3049288499350153</v>
      </c>
      <c r="R343" s="23">
        <v>41.481135715710778</v>
      </c>
      <c r="S343" s="23">
        <v>57.81032745014609</v>
      </c>
      <c r="T343" s="23">
        <v>119.99843879530491</v>
      </c>
      <c r="W343" s="54" t="s">
        <v>553</v>
      </c>
      <c r="X343" s="62" t="s">
        <v>554</v>
      </c>
      <c r="Y343" s="54" t="s">
        <v>572</v>
      </c>
      <c r="Z343" s="54"/>
      <c r="AA343" s="54" t="s">
        <v>902</v>
      </c>
      <c r="AB343" s="55" t="s">
        <v>345</v>
      </c>
      <c r="AC343" s="55"/>
      <c r="AD343" s="57">
        <v>5.5603300000000004</v>
      </c>
      <c r="AE343" s="57">
        <v>4.422792754204</v>
      </c>
      <c r="AF343" s="57">
        <v>-0.11747100000000001</v>
      </c>
      <c r="AG343" s="52">
        <f t="shared" si="20"/>
        <v>4.3053217542039999</v>
      </c>
      <c r="AH343" s="52">
        <f t="shared" si="21"/>
        <v>5.547672236587939</v>
      </c>
      <c r="AI343" s="58">
        <v>11.108002236587939</v>
      </c>
      <c r="AJ343" s="36"/>
      <c r="AK343" s="57">
        <v>5.5982359714025431</v>
      </c>
      <c r="AL343" s="57">
        <v>3.8327847405409998</v>
      </c>
      <c r="AM343" s="57">
        <v>1.88595777230002E-2</v>
      </c>
      <c r="AN343" s="57">
        <v>-0.11747100000000001</v>
      </c>
      <c r="AO343" s="52">
        <f t="shared" si="22"/>
        <v>3.7341733182639998</v>
      </c>
      <c r="AP343" s="52">
        <f t="shared" si="23"/>
        <v>5.2041434873896009</v>
      </c>
      <c r="AQ343" s="52">
        <v>10.802379458792144</v>
      </c>
    </row>
    <row r="344" spans="3:43" x14ac:dyDescent="0.25">
      <c r="C344" s="21" t="s">
        <v>346</v>
      </c>
      <c r="D344" s="21"/>
      <c r="E344" s="21" t="s">
        <v>136</v>
      </c>
      <c r="F344" s="22">
        <v>162685</v>
      </c>
      <c r="G344" s="23">
        <v>314.8107078095706</v>
      </c>
      <c r="H344" s="23">
        <v>446.34790285793406</v>
      </c>
      <c r="I344" s="23">
        <v>0</v>
      </c>
      <c r="J344" s="23">
        <v>446.34790285793406</v>
      </c>
      <c r="K344" s="23">
        <v>526.44535754553908</v>
      </c>
      <c r="L344" s="23">
        <v>841.25606535510963</v>
      </c>
      <c r="M344" s="1"/>
      <c r="N344" s="23">
        <v>316.93796946523179</v>
      </c>
      <c r="O344" s="23">
        <v>402.1276038178259</v>
      </c>
      <c r="P344" s="23">
        <v>1.9298157375049998</v>
      </c>
      <c r="Q344" s="23">
        <v>0</v>
      </c>
      <c r="R344" s="23">
        <v>404.05741955533091</v>
      </c>
      <c r="S344" s="23">
        <v>497.42321834001285</v>
      </c>
      <c r="T344" s="23">
        <v>814.36118780524464</v>
      </c>
      <c r="W344" s="54" t="s">
        <v>581</v>
      </c>
      <c r="X344" s="63" t="s">
        <v>554</v>
      </c>
      <c r="Y344" s="54" t="s">
        <v>572</v>
      </c>
      <c r="Z344" s="54"/>
      <c r="AA344" s="54" t="s">
        <v>903</v>
      </c>
      <c r="AB344" s="55" t="s">
        <v>346</v>
      </c>
      <c r="AC344" s="55"/>
      <c r="AD344" s="57">
        <v>51.214979999999997</v>
      </c>
      <c r="AE344" s="57">
        <v>72.614108576443002</v>
      </c>
      <c r="AF344" s="57">
        <v>0</v>
      </c>
      <c r="AG344" s="52">
        <f t="shared" si="20"/>
        <v>72.614108576443002</v>
      </c>
      <c r="AH344" s="52">
        <f t="shared" si="21"/>
        <v>85.644762992296023</v>
      </c>
      <c r="AI344" s="58">
        <v>136.85974299229602</v>
      </c>
      <c r="AJ344" s="36"/>
      <c r="AK344" s="57">
        <v>51.561053562451228</v>
      </c>
      <c r="AL344" s="57">
        <v>65.420129227103004</v>
      </c>
      <c r="AM344" s="57">
        <v>0.31395207325600089</v>
      </c>
      <c r="AN344" s="57">
        <v>0</v>
      </c>
      <c r="AO344" s="52">
        <f t="shared" si="22"/>
        <v>65.734081300359009</v>
      </c>
      <c r="AP344" s="52">
        <f t="shared" si="23"/>
        <v>80.923296275644987</v>
      </c>
      <c r="AQ344" s="52">
        <v>132.48434983809622</v>
      </c>
    </row>
    <row r="345" spans="3:43" x14ac:dyDescent="0.25">
      <c r="C345" s="21" t="s">
        <v>347</v>
      </c>
      <c r="D345" s="21" t="s">
        <v>185</v>
      </c>
      <c r="E345" s="21" t="s">
        <v>186</v>
      </c>
      <c r="F345" s="22">
        <v>124262</v>
      </c>
      <c r="G345" s="23">
        <v>65.168708052341032</v>
      </c>
      <c r="H345" s="23">
        <v>40.50517565763468</v>
      </c>
      <c r="I345" s="23">
        <v>-1.3931129387906196</v>
      </c>
      <c r="J345" s="23">
        <v>39.112062718844065</v>
      </c>
      <c r="K345" s="23">
        <v>57.924748594886069</v>
      </c>
      <c r="L345" s="23">
        <v>123.0934566472271</v>
      </c>
      <c r="M345" s="1"/>
      <c r="N345" s="23">
        <v>65.300254802957184</v>
      </c>
      <c r="O345" s="23">
        <v>35.059128358524731</v>
      </c>
      <c r="P345" s="23">
        <v>0.17512690198934114</v>
      </c>
      <c r="Q345" s="23">
        <v>-1.3931129387906196</v>
      </c>
      <c r="R345" s="23">
        <v>33.841142321723453</v>
      </c>
      <c r="S345" s="23">
        <v>59.121684159847213</v>
      </c>
      <c r="T345" s="23">
        <v>124.42193896280439</v>
      </c>
      <c r="W345" s="54" t="s">
        <v>553</v>
      </c>
      <c r="X345" s="62" t="s">
        <v>557</v>
      </c>
      <c r="Y345" s="54" t="s">
        <v>555</v>
      </c>
      <c r="Z345" s="54"/>
      <c r="AA345" s="54" t="s">
        <v>904</v>
      </c>
      <c r="AB345" s="55" t="s">
        <v>347</v>
      </c>
      <c r="AC345" s="55"/>
      <c r="AD345" s="57">
        <v>8.0979939999999999</v>
      </c>
      <c r="AE345" s="57">
        <v>5.0332541375690001</v>
      </c>
      <c r="AF345" s="57">
        <v>-0.17311099999999999</v>
      </c>
      <c r="AG345" s="52">
        <f t="shared" si="20"/>
        <v>4.8601431375690005</v>
      </c>
      <c r="AH345" s="52">
        <f t="shared" si="21"/>
        <v>7.1978451098977327</v>
      </c>
      <c r="AI345" s="58">
        <v>15.295839109897733</v>
      </c>
      <c r="AJ345" s="36"/>
      <c r="AK345" s="57">
        <v>8.1143402623250651</v>
      </c>
      <c r="AL345" s="57">
        <v>4.3565174080869999</v>
      </c>
      <c r="AM345" s="57">
        <v>2.1761619094999508E-2</v>
      </c>
      <c r="AN345" s="57">
        <v>-0.17311099999999999</v>
      </c>
      <c r="AO345" s="52">
        <f t="shared" si="22"/>
        <v>4.2051680271820002</v>
      </c>
      <c r="AP345" s="52">
        <f t="shared" si="23"/>
        <v>7.3465787170709351</v>
      </c>
      <c r="AQ345" s="52">
        <v>15.460918979396</v>
      </c>
    </row>
    <row r="346" spans="3:43" x14ac:dyDescent="0.25">
      <c r="C346" s="21" t="s">
        <v>348</v>
      </c>
      <c r="D346" s="21"/>
      <c r="E346" s="21" t="s">
        <v>107</v>
      </c>
      <c r="F346" s="22">
        <v>132662</v>
      </c>
      <c r="G346" s="23">
        <v>395.34868311950675</v>
      </c>
      <c r="H346" s="23">
        <v>541.16123417068934</v>
      </c>
      <c r="I346" s="23">
        <v>-0.28002743815109077</v>
      </c>
      <c r="J346" s="23">
        <v>540.88120673253832</v>
      </c>
      <c r="K346" s="23">
        <v>649.77224445301579</v>
      </c>
      <c r="L346" s="23">
        <v>1045.1209275725223</v>
      </c>
      <c r="M346" s="1"/>
      <c r="N346" s="23">
        <v>399.47387729957484</v>
      </c>
      <c r="O346" s="23">
        <v>484.68256551181946</v>
      </c>
      <c r="P346" s="23">
        <v>2.3190538120260724</v>
      </c>
      <c r="Q346" s="23">
        <v>-0.28002743815109077</v>
      </c>
      <c r="R346" s="23">
        <v>486.72159188569452</v>
      </c>
      <c r="S346" s="23">
        <v>609.36977493724055</v>
      </c>
      <c r="T346" s="23">
        <v>1008.8436522368153</v>
      </c>
      <c r="W346" s="54" t="s">
        <v>581</v>
      </c>
      <c r="X346" s="63" t="s">
        <v>554</v>
      </c>
      <c r="Y346" s="54" t="s">
        <v>572</v>
      </c>
      <c r="Z346" s="54"/>
      <c r="AA346" s="54" t="s">
        <v>905</v>
      </c>
      <c r="AB346" s="55" t="s">
        <v>348</v>
      </c>
      <c r="AC346" s="55"/>
      <c r="AD346" s="57">
        <v>52.447747</v>
      </c>
      <c r="AE346" s="57">
        <v>71.791531647551992</v>
      </c>
      <c r="AF346" s="57">
        <v>-3.7149000000000001E-2</v>
      </c>
      <c r="AG346" s="52">
        <f t="shared" si="20"/>
        <v>71.754382647551992</v>
      </c>
      <c r="AH346" s="52">
        <f t="shared" si="21"/>
        <v>86.200085493625977</v>
      </c>
      <c r="AI346" s="58">
        <v>138.64783249362597</v>
      </c>
      <c r="AJ346" s="36"/>
      <c r="AK346" s="57">
        <v>52.995003510316202</v>
      </c>
      <c r="AL346" s="57">
        <v>64.298958505928994</v>
      </c>
      <c r="AM346" s="57">
        <v>0.3076503168110028</v>
      </c>
      <c r="AN346" s="57">
        <v>-3.7149000000000001E-2</v>
      </c>
      <c r="AO346" s="52">
        <f t="shared" si="22"/>
        <v>64.569459822740001</v>
      </c>
      <c r="AP346" s="52">
        <f t="shared" si="23"/>
        <v>80.840213082724205</v>
      </c>
      <c r="AQ346" s="52">
        <v>133.8352165930404</v>
      </c>
    </row>
    <row r="347" spans="3:43" x14ac:dyDescent="0.25">
      <c r="C347" s="21" t="s">
        <v>349</v>
      </c>
      <c r="D347" s="21" t="s">
        <v>106</v>
      </c>
      <c r="E347" s="21" t="s">
        <v>107</v>
      </c>
      <c r="F347" s="22">
        <v>65353</v>
      </c>
      <c r="G347" s="23">
        <v>47.384205774792278</v>
      </c>
      <c r="H347" s="23">
        <v>80.974688245895379</v>
      </c>
      <c r="I347" s="23">
        <v>-1.8313313849402475</v>
      </c>
      <c r="J347" s="23">
        <v>79.143356860955123</v>
      </c>
      <c r="K347" s="23">
        <v>103.35596033369636</v>
      </c>
      <c r="L347" s="23">
        <v>150.74016610848864</v>
      </c>
      <c r="M347" s="1"/>
      <c r="N347" s="23">
        <v>48.021316698112287</v>
      </c>
      <c r="O347" s="23">
        <v>70.143281151163677</v>
      </c>
      <c r="P347" s="23">
        <v>0.34438350179793265</v>
      </c>
      <c r="Q347" s="23">
        <v>-1.8313313849402475</v>
      </c>
      <c r="R347" s="23">
        <v>68.656333268021356</v>
      </c>
      <c r="S347" s="23">
        <v>96.029903552632561</v>
      </c>
      <c r="T347" s="23">
        <v>144.05122025074485</v>
      </c>
      <c r="W347" s="54" t="s">
        <v>553</v>
      </c>
      <c r="X347" s="62" t="s">
        <v>557</v>
      </c>
      <c r="Y347" s="54" t="s">
        <v>558</v>
      </c>
      <c r="Z347" s="54"/>
      <c r="AA347" s="54" t="s">
        <v>906</v>
      </c>
      <c r="AB347" s="55" t="s">
        <v>349</v>
      </c>
      <c r="AC347" s="55"/>
      <c r="AD347" s="57">
        <v>3.0966999999999998</v>
      </c>
      <c r="AE347" s="57">
        <v>5.291938800934</v>
      </c>
      <c r="AF347" s="57">
        <v>-0.119683</v>
      </c>
      <c r="AG347" s="52">
        <f t="shared" si="20"/>
        <v>5.1722558009339998</v>
      </c>
      <c r="AH347" s="52">
        <f t="shared" si="21"/>
        <v>6.7546220756880579</v>
      </c>
      <c r="AI347" s="58">
        <v>9.8513220756880582</v>
      </c>
      <c r="AJ347" s="36"/>
      <c r="AK347" s="57">
        <v>3.1383371101717321</v>
      </c>
      <c r="AL347" s="57">
        <v>4.5840738530719998</v>
      </c>
      <c r="AM347" s="57">
        <v>2.2506494993000292E-2</v>
      </c>
      <c r="AN347" s="57">
        <v>-0.119683</v>
      </c>
      <c r="AO347" s="52">
        <f t="shared" si="22"/>
        <v>4.4868973480649998</v>
      </c>
      <c r="AP347" s="52">
        <f t="shared" si="23"/>
        <v>6.2758422868751955</v>
      </c>
      <c r="AQ347" s="52">
        <v>9.4141793970469276</v>
      </c>
    </row>
    <row r="348" spans="3:43" x14ac:dyDescent="0.25">
      <c r="C348" s="21" t="s">
        <v>350</v>
      </c>
      <c r="D348" s="21"/>
      <c r="E348" s="21" t="s">
        <v>401</v>
      </c>
      <c r="F348" s="22">
        <v>270262</v>
      </c>
      <c r="G348" s="23">
        <v>234.37305651552938</v>
      </c>
      <c r="H348" s="23">
        <v>905.46153767737599</v>
      </c>
      <c r="I348" s="23">
        <v>0</v>
      </c>
      <c r="J348" s="23">
        <v>905.46153767737599</v>
      </c>
      <c r="K348" s="23">
        <v>1128.3246857960107</v>
      </c>
      <c r="L348" s="23">
        <v>1362.6977423115402</v>
      </c>
      <c r="M348" s="1"/>
      <c r="N348" s="23">
        <v>244.80231883327176</v>
      </c>
      <c r="O348" s="23">
        <v>805.0076290187485</v>
      </c>
      <c r="P348" s="23">
        <v>3.9012849923000807</v>
      </c>
      <c r="Q348" s="23">
        <v>0</v>
      </c>
      <c r="R348" s="23">
        <v>808.90891401104864</v>
      </c>
      <c r="S348" s="23">
        <v>1054.3403795709032</v>
      </c>
      <c r="T348" s="23">
        <v>1299.142698404175</v>
      </c>
      <c r="W348" s="54" t="s">
        <v>617</v>
      </c>
      <c r="X348" s="63" t="s">
        <v>554</v>
      </c>
      <c r="Y348" s="54" t="s">
        <v>572</v>
      </c>
      <c r="Z348" s="54"/>
      <c r="AA348" s="54" t="s">
        <v>907</v>
      </c>
      <c r="AB348" s="55" t="s">
        <v>350</v>
      </c>
      <c r="AC348" s="55"/>
      <c r="AD348" s="57">
        <v>63.342131000000002</v>
      </c>
      <c r="AE348" s="57">
        <v>244.71184609576301</v>
      </c>
      <c r="AF348" s="57">
        <v>0</v>
      </c>
      <c r="AG348" s="52">
        <f t="shared" si="20"/>
        <v>244.71184609576301</v>
      </c>
      <c r="AH348" s="52">
        <f t="shared" si="21"/>
        <v>304.94328623260145</v>
      </c>
      <c r="AI348" s="58">
        <v>368.28541723260145</v>
      </c>
      <c r="AJ348" s="36"/>
      <c r="AK348" s="57">
        <v>66.160764292517698</v>
      </c>
      <c r="AL348" s="57">
        <v>217.56297183386499</v>
      </c>
      <c r="AM348" s="57">
        <v>1.0543690845890046</v>
      </c>
      <c r="AN348" s="57">
        <v>0</v>
      </c>
      <c r="AO348" s="52">
        <f t="shared" si="22"/>
        <v>218.617340918454</v>
      </c>
      <c r="AP348" s="52">
        <f t="shared" si="23"/>
        <v>284.94813966359146</v>
      </c>
      <c r="AQ348" s="52">
        <v>351.10890395610915</v>
      </c>
    </row>
    <row r="349" spans="3:43" x14ac:dyDescent="0.25">
      <c r="C349" s="21" t="s">
        <v>351</v>
      </c>
      <c r="D349" s="21"/>
      <c r="E349" s="21" t="s">
        <v>150</v>
      </c>
      <c r="F349" s="22">
        <v>230225</v>
      </c>
      <c r="G349" s="23">
        <v>340.80305353458573</v>
      </c>
      <c r="H349" s="23">
        <v>349.7853327796156</v>
      </c>
      <c r="I349" s="23">
        <v>-4.3466174394613963E-2</v>
      </c>
      <c r="J349" s="23">
        <v>349.74186660522093</v>
      </c>
      <c r="K349" s="23">
        <v>425.73646677696303</v>
      </c>
      <c r="L349" s="23">
        <v>766.5395203115487</v>
      </c>
      <c r="M349" s="1"/>
      <c r="N349" s="23">
        <v>342.40020167346694</v>
      </c>
      <c r="O349" s="23">
        <v>315.88739323251173</v>
      </c>
      <c r="P349" s="23">
        <v>1.4955396765815485</v>
      </c>
      <c r="Q349" s="23">
        <v>-4.3466174394613963E-2</v>
      </c>
      <c r="R349" s="23">
        <v>317.33946673469865</v>
      </c>
      <c r="S349" s="23">
        <v>403.01958292716296</v>
      </c>
      <c r="T349" s="23">
        <v>745.4197846006299</v>
      </c>
      <c r="W349" s="54" t="s">
        <v>575</v>
      </c>
      <c r="X349" s="63" t="s">
        <v>554</v>
      </c>
      <c r="Y349" s="54" t="s">
        <v>572</v>
      </c>
      <c r="Z349" s="54"/>
      <c r="AA349" s="54" t="s">
        <v>908</v>
      </c>
      <c r="AB349" s="55" t="s">
        <v>351</v>
      </c>
      <c r="AC349" s="55"/>
      <c r="AD349" s="57">
        <v>78.461382999999998</v>
      </c>
      <c r="AE349" s="57">
        <v>80.529328239186995</v>
      </c>
      <c r="AF349" s="57">
        <v>-1.0007E-2</v>
      </c>
      <c r="AG349" s="52">
        <f t="shared" si="20"/>
        <v>80.519321239186993</v>
      </c>
      <c r="AH349" s="52">
        <f t="shared" si="21"/>
        <v>98.01517806372631</v>
      </c>
      <c r="AI349" s="58">
        <v>176.47656106372631</v>
      </c>
      <c r="AJ349" s="36"/>
      <c r="AK349" s="57">
        <v>78.829086430273932</v>
      </c>
      <c r="AL349" s="57">
        <v>72.725175106955007</v>
      </c>
      <c r="AM349" s="57">
        <v>0.344310622040987</v>
      </c>
      <c r="AN349" s="57">
        <v>-1.0007E-2</v>
      </c>
      <c r="AO349" s="52">
        <f t="shared" si="22"/>
        <v>73.059478728995998</v>
      </c>
      <c r="AP349" s="52">
        <f t="shared" si="23"/>
        <v>92.785183479406086</v>
      </c>
      <c r="AQ349" s="52">
        <v>171.61426990968002</v>
      </c>
    </row>
    <row r="350" spans="3:43" x14ac:dyDescent="0.25">
      <c r="C350" s="21" t="s">
        <v>352</v>
      </c>
      <c r="D350" s="21" t="s">
        <v>185</v>
      </c>
      <c r="E350" s="21" t="s">
        <v>186</v>
      </c>
      <c r="F350" s="22">
        <v>117595</v>
      </c>
      <c r="G350" s="23">
        <v>54.237595135847613</v>
      </c>
      <c r="H350" s="23">
        <v>44.157787555814444</v>
      </c>
      <c r="I350" s="23">
        <v>-1.1968110889068413</v>
      </c>
      <c r="J350" s="23">
        <v>42.960976466907603</v>
      </c>
      <c r="K350" s="23">
        <v>56.945949945212284</v>
      </c>
      <c r="L350" s="23">
        <v>111.1835450810599</v>
      </c>
      <c r="M350" s="1"/>
      <c r="N350" s="23">
        <v>54.494049124043734</v>
      </c>
      <c r="O350" s="23">
        <v>38.189381958229518</v>
      </c>
      <c r="P350" s="23">
        <v>0.19091921977124937</v>
      </c>
      <c r="Q350" s="23">
        <v>-1.1968110889068413</v>
      </c>
      <c r="R350" s="23">
        <v>37.183490089093922</v>
      </c>
      <c r="S350" s="23">
        <v>52.435509146604019</v>
      </c>
      <c r="T350" s="23">
        <v>106.92955827064775</v>
      </c>
      <c r="W350" s="54" t="s">
        <v>553</v>
      </c>
      <c r="X350" s="62" t="s">
        <v>560</v>
      </c>
      <c r="Y350" s="54" t="s">
        <v>555</v>
      </c>
      <c r="Z350" s="54"/>
      <c r="AA350" s="54" t="s">
        <v>909</v>
      </c>
      <c r="AB350" s="55" t="s">
        <v>352</v>
      </c>
      <c r="AC350" s="55"/>
      <c r="AD350" s="57">
        <v>6.3780700000000001</v>
      </c>
      <c r="AE350" s="57">
        <v>5.192735027626</v>
      </c>
      <c r="AF350" s="57">
        <v>-0.140739</v>
      </c>
      <c r="AG350" s="52">
        <f t="shared" si="20"/>
        <v>5.0519960276260001</v>
      </c>
      <c r="AH350" s="52">
        <f t="shared" si="21"/>
        <v>6.6965589838072388</v>
      </c>
      <c r="AI350" s="58">
        <v>13.074628983807239</v>
      </c>
      <c r="AJ350" s="36"/>
      <c r="AK350" s="57">
        <v>6.4082277067419229</v>
      </c>
      <c r="AL350" s="57">
        <v>4.4908803713780001</v>
      </c>
      <c r="AM350" s="57">
        <v>2.2451145649000071E-2</v>
      </c>
      <c r="AN350" s="57">
        <v>-0.140739</v>
      </c>
      <c r="AO350" s="52">
        <f t="shared" si="22"/>
        <v>4.3725925170269999</v>
      </c>
      <c r="AP350" s="52">
        <f t="shared" si="23"/>
        <v>6.1661536980948997</v>
      </c>
      <c r="AQ350" s="52">
        <v>12.574381404836823</v>
      </c>
    </row>
    <row r="351" spans="3:43" x14ac:dyDescent="0.25">
      <c r="C351" s="21" t="s">
        <v>353</v>
      </c>
      <c r="D351" s="21"/>
      <c r="E351" s="21"/>
      <c r="F351" s="22">
        <v>1117163</v>
      </c>
      <c r="G351" s="23">
        <v>17.015829382104492</v>
      </c>
      <c r="H351" s="23">
        <v>30.643120510579926</v>
      </c>
      <c r="I351" s="23">
        <v>0</v>
      </c>
      <c r="J351" s="23">
        <v>30.643120510579926</v>
      </c>
      <c r="K351" s="23">
        <v>31.659653858645136</v>
      </c>
      <c r="L351" s="23">
        <v>48.675483240749628</v>
      </c>
      <c r="M351" s="1"/>
      <c r="N351" s="23">
        <v>17.086875123760031</v>
      </c>
      <c r="O351" s="23">
        <v>28.336870301535225</v>
      </c>
      <c r="P351" s="23">
        <v>0.13155691054662685</v>
      </c>
      <c r="Q351" s="23">
        <v>0</v>
      </c>
      <c r="R351" s="23">
        <v>28.468427212081856</v>
      </c>
      <c r="S351" s="23">
        <v>29.726114440548077</v>
      </c>
      <c r="T351" s="23">
        <v>46.812989564308111</v>
      </c>
      <c r="W351" s="54" t="s">
        <v>701</v>
      </c>
      <c r="X351" s="63" t="s">
        <v>566</v>
      </c>
      <c r="Y351" s="54" t="s">
        <v>567</v>
      </c>
      <c r="Z351" s="54"/>
      <c r="AA351" s="54" t="s">
        <v>910</v>
      </c>
      <c r="AB351" s="55" t="s">
        <v>353</v>
      </c>
      <c r="AC351" s="55"/>
      <c r="AD351" s="57">
        <v>19.009454999999999</v>
      </c>
      <c r="AE351" s="57">
        <v>34.233360438961</v>
      </c>
      <c r="AF351" s="57">
        <v>0</v>
      </c>
      <c r="AG351" s="52">
        <f t="shared" si="20"/>
        <v>34.233360438961</v>
      </c>
      <c r="AH351" s="52">
        <f t="shared" si="21"/>
        <v>35.368993883685576</v>
      </c>
      <c r="AI351" s="58">
        <v>54.378448883685572</v>
      </c>
      <c r="AJ351" s="36"/>
      <c r="AK351" s="57">
        <v>19.088824673885128</v>
      </c>
      <c r="AL351" s="57">
        <v>31.656903036673999</v>
      </c>
      <c r="AM351" s="57">
        <v>0.14697051285700127</v>
      </c>
      <c r="AN351" s="57">
        <v>0</v>
      </c>
      <c r="AO351" s="52">
        <f t="shared" si="22"/>
        <v>31.803873549531001</v>
      </c>
      <c r="AP351" s="52">
        <f t="shared" si="23"/>
        <v>33.208915186746012</v>
      </c>
      <c r="AQ351" s="52">
        <v>52.29773986063114</v>
      </c>
    </row>
    <row r="352" spans="3:43" x14ac:dyDescent="0.25">
      <c r="C352" s="21" t="s">
        <v>354</v>
      </c>
      <c r="D352" s="21" t="s">
        <v>135</v>
      </c>
      <c r="E352" s="21" t="s">
        <v>136</v>
      </c>
      <c r="F352" s="22">
        <v>82199</v>
      </c>
      <c r="G352" s="23">
        <v>56.533047847297411</v>
      </c>
      <c r="H352" s="23">
        <v>42.285102126376231</v>
      </c>
      <c r="I352" s="23">
        <v>-1.9724449202545045</v>
      </c>
      <c r="J352" s="23">
        <v>40.312657206121727</v>
      </c>
      <c r="K352" s="23">
        <v>69.505200321294126</v>
      </c>
      <c r="L352" s="23">
        <v>126.03824816859152</v>
      </c>
      <c r="M352" s="1"/>
      <c r="N352" s="23">
        <v>57.393343378545296</v>
      </c>
      <c r="O352" s="23">
        <v>36.798167571819612</v>
      </c>
      <c r="P352" s="23">
        <v>0.17854020495383308</v>
      </c>
      <c r="Q352" s="23">
        <v>-1.9724449202545045</v>
      </c>
      <c r="R352" s="23">
        <v>35.004262856518942</v>
      </c>
      <c r="S352" s="23">
        <v>74.857708182453649</v>
      </c>
      <c r="T352" s="23">
        <v>132.25105156099895</v>
      </c>
      <c r="W352" s="54" t="s">
        <v>553</v>
      </c>
      <c r="X352" s="62" t="s">
        <v>557</v>
      </c>
      <c r="Y352" s="54" t="s">
        <v>555</v>
      </c>
      <c r="Z352" s="54"/>
      <c r="AA352" s="54" t="s">
        <v>911</v>
      </c>
      <c r="AB352" s="55" t="s">
        <v>354</v>
      </c>
      <c r="AC352" s="55"/>
      <c r="AD352" s="57">
        <v>4.64696</v>
      </c>
      <c r="AE352" s="57">
        <v>3.4757931096859997</v>
      </c>
      <c r="AF352" s="57">
        <v>-0.162133</v>
      </c>
      <c r="AG352" s="52">
        <f t="shared" si="20"/>
        <v>3.3136601096859999</v>
      </c>
      <c r="AH352" s="52">
        <f t="shared" si="21"/>
        <v>5.713257961210056</v>
      </c>
      <c r="AI352" s="58">
        <v>10.360217961210056</v>
      </c>
      <c r="AJ352" s="36"/>
      <c r="AK352" s="57">
        <v>4.7176754323730448</v>
      </c>
      <c r="AL352" s="57">
        <v>3.0247725762359998</v>
      </c>
      <c r="AM352" s="57">
        <v>1.4675826307000126E-2</v>
      </c>
      <c r="AN352" s="57">
        <v>-0.162133</v>
      </c>
      <c r="AO352" s="52">
        <f t="shared" si="22"/>
        <v>2.8773154025430001</v>
      </c>
      <c r="AP352" s="52">
        <f t="shared" si="23"/>
        <v>6.1532287548895068</v>
      </c>
      <c r="AQ352" s="52">
        <v>10.870904187262552</v>
      </c>
    </row>
    <row r="353" spans="3:43" x14ac:dyDescent="0.25">
      <c r="C353" s="21" t="s">
        <v>355</v>
      </c>
      <c r="D353" s="21" t="s">
        <v>253</v>
      </c>
      <c r="E353" s="21"/>
      <c r="F353" s="22">
        <v>123493</v>
      </c>
      <c r="G353" s="23">
        <v>43.432777566339794</v>
      </c>
      <c r="H353" s="23">
        <v>42.457874771242096</v>
      </c>
      <c r="I353" s="23">
        <v>-1.6253957714202425</v>
      </c>
      <c r="J353" s="23">
        <v>40.832478999821845</v>
      </c>
      <c r="K353" s="23">
        <v>56.701607430768348</v>
      </c>
      <c r="L353" s="23">
        <v>100.13438499710814</v>
      </c>
      <c r="M353" s="1"/>
      <c r="N353" s="23">
        <v>43.873345739837099</v>
      </c>
      <c r="O353" s="23">
        <v>36.746106524053992</v>
      </c>
      <c r="P353" s="23">
        <v>0.18144596024066589</v>
      </c>
      <c r="Q353" s="23">
        <v>-1.6253957714202425</v>
      </c>
      <c r="R353" s="23">
        <v>35.302156712874414</v>
      </c>
      <c r="S353" s="23">
        <v>57.290411975470207</v>
      </c>
      <c r="T353" s="23">
        <v>101.16375771530731</v>
      </c>
      <c r="W353" s="54" t="s">
        <v>553</v>
      </c>
      <c r="X353" s="62" t="s">
        <v>557</v>
      </c>
      <c r="Y353" s="54" t="s">
        <v>558</v>
      </c>
      <c r="Z353" s="54"/>
      <c r="AA353" s="54" t="s">
        <v>912</v>
      </c>
      <c r="AB353" s="55" t="s">
        <v>355</v>
      </c>
      <c r="AC353" s="55"/>
      <c r="AD353" s="57">
        <v>5.3636439999999999</v>
      </c>
      <c r="AE353" s="57">
        <v>5.2432503291249999</v>
      </c>
      <c r="AF353" s="57">
        <v>-0.20072499999999999</v>
      </c>
      <c r="AG353" s="52">
        <f t="shared" si="20"/>
        <v>5.0425253291249996</v>
      </c>
      <c r="AH353" s="52">
        <f t="shared" si="21"/>
        <v>7.0022516064478753</v>
      </c>
      <c r="AI353" s="58">
        <v>12.365895606447875</v>
      </c>
      <c r="AJ353" s="36"/>
      <c r="AK353" s="57">
        <v>5.4180510854497035</v>
      </c>
      <c r="AL353" s="57">
        <v>4.5378869329749998</v>
      </c>
      <c r="AM353" s="57">
        <v>2.2407305968000554E-2</v>
      </c>
      <c r="AN353" s="57">
        <v>-0.20072499999999999</v>
      </c>
      <c r="AO353" s="52">
        <f t="shared" si="22"/>
        <v>4.3595692389430001</v>
      </c>
      <c r="AP353" s="52">
        <f t="shared" si="23"/>
        <v>7.0749648460867425</v>
      </c>
      <c r="AQ353" s="52">
        <v>12.493015931536446</v>
      </c>
    </row>
    <row r="354" spans="3:43" x14ac:dyDescent="0.25">
      <c r="C354" s="21" t="s">
        <v>356</v>
      </c>
      <c r="D354" s="21"/>
      <c r="E354" s="21" t="s">
        <v>378</v>
      </c>
      <c r="F354" s="22">
        <v>331032</v>
      </c>
      <c r="G354" s="23">
        <v>301.18976111070833</v>
      </c>
      <c r="H354" s="23">
        <v>476.50265158594641</v>
      </c>
      <c r="I354" s="23">
        <v>-1.1473724594601127</v>
      </c>
      <c r="J354" s="23">
        <v>475.35527912648632</v>
      </c>
      <c r="K354" s="23">
        <v>583.00406054434848</v>
      </c>
      <c r="L354" s="23">
        <v>884.19382165505669</v>
      </c>
      <c r="M354" s="1"/>
      <c r="N354" s="23">
        <v>303.88993655453424</v>
      </c>
      <c r="O354" s="23">
        <v>429.09429665381293</v>
      </c>
      <c r="P354" s="23">
        <v>2.0601918595483597</v>
      </c>
      <c r="Q354" s="23">
        <v>-1.1473724594601127</v>
      </c>
      <c r="R354" s="23">
        <v>430.00711605390114</v>
      </c>
      <c r="S354" s="23">
        <v>548.68165770130463</v>
      </c>
      <c r="T354" s="23">
        <v>852.5715942558387</v>
      </c>
      <c r="W354" s="54" t="s">
        <v>575</v>
      </c>
      <c r="X354" s="63" t="s">
        <v>560</v>
      </c>
      <c r="Y354" s="54" t="s">
        <v>555</v>
      </c>
      <c r="Z354" s="54"/>
      <c r="AA354" s="54" t="s">
        <v>913</v>
      </c>
      <c r="AB354" s="55" t="s">
        <v>356</v>
      </c>
      <c r="AC354" s="55"/>
      <c r="AD354" s="57">
        <v>99.703449000000006</v>
      </c>
      <c r="AE354" s="57">
        <v>157.73762575979902</v>
      </c>
      <c r="AF354" s="57">
        <v>-0.37981700000000002</v>
      </c>
      <c r="AG354" s="52">
        <f t="shared" si="20"/>
        <v>157.35780875979901</v>
      </c>
      <c r="AH354" s="52">
        <f t="shared" si="21"/>
        <v>192.99300017011674</v>
      </c>
      <c r="AI354" s="58">
        <v>292.69644917011675</v>
      </c>
      <c r="AJ354" s="36"/>
      <c r="AK354" s="57">
        <v>100.59729347752058</v>
      </c>
      <c r="AL354" s="57">
        <v>142.043943209905</v>
      </c>
      <c r="AM354" s="57">
        <v>0.68198943165001269</v>
      </c>
      <c r="AN354" s="57">
        <v>-0.37981700000000002</v>
      </c>
      <c r="AO354" s="52">
        <f t="shared" si="22"/>
        <v>142.346115641555</v>
      </c>
      <c r="AP354" s="52">
        <f t="shared" si="23"/>
        <v>181.63118651217826</v>
      </c>
      <c r="AQ354" s="52">
        <v>282.22847998969883</v>
      </c>
    </row>
    <row r="355" spans="3:43" x14ac:dyDescent="0.25">
      <c r="C355" s="21" t="s">
        <v>357</v>
      </c>
      <c r="D355" s="21"/>
      <c r="E355" s="21" t="s">
        <v>374</v>
      </c>
      <c r="F355" s="22">
        <v>271895</v>
      </c>
      <c r="G355" s="23">
        <v>314.65056363669794</v>
      </c>
      <c r="H355" s="23">
        <v>601.26895528616558</v>
      </c>
      <c r="I355" s="23">
        <v>0</v>
      </c>
      <c r="J355" s="23">
        <v>601.26895528616558</v>
      </c>
      <c r="K355" s="23">
        <v>703.83360362624603</v>
      </c>
      <c r="L355" s="23">
        <v>1018.4841672629442</v>
      </c>
      <c r="M355" s="1"/>
      <c r="N355" s="23">
        <v>315.96990935575997</v>
      </c>
      <c r="O355" s="23">
        <v>540.29616398127587</v>
      </c>
      <c r="P355" s="23">
        <v>2.5996275213961941</v>
      </c>
      <c r="Q355" s="23">
        <v>0</v>
      </c>
      <c r="R355" s="23">
        <v>542.89579150267195</v>
      </c>
      <c r="S355" s="23">
        <v>660.02481890697618</v>
      </c>
      <c r="T355" s="23">
        <v>975.99472826273609</v>
      </c>
      <c r="W355" s="54" t="s">
        <v>575</v>
      </c>
      <c r="X355" s="63" t="s">
        <v>554</v>
      </c>
      <c r="Y355" s="54" t="s">
        <v>572</v>
      </c>
      <c r="Z355" s="54"/>
      <c r="AA355" s="54" t="s">
        <v>914</v>
      </c>
      <c r="AB355" s="55" t="s">
        <v>357</v>
      </c>
      <c r="AC355" s="55"/>
      <c r="AD355" s="57">
        <v>85.551914999999994</v>
      </c>
      <c r="AE355" s="57">
        <v>163.48202259753199</v>
      </c>
      <c r="AF355" s="57">
        <v>0</v>
      </c>
      <c r="AG355" s="52">
        <f t="shared" si="20"/>
        <v>163.48202259753199</v>
      </c>
      <c r="AH355" s="52">
        <f t="shared" si="21"/>
        <v>191.36883765795818</v>
      </c>
      <c r="AI355" s="58">
        <v>276.92075265795819</v>
      </c>
      <c r="AJ355" s="36"/>
      <c r="AK355" s="57">
        <v>85.91063850428435</v>
      </c>
      <c r="AL355" s="57">
        <v>146.90382550568899</v>
      </c>
      <c r="AM355" s="57">
        <v>0.70682572493001816</v>
      </c>
      <c r="AN355" s="57">
        <v>0</v>
      </c>
      <c r="AO355" s="52">
        <f t="shared" si="22"/>
        <v>147.610651230619</v>
      </c>
      <c r="AP355" s="52">
        <f t="shared" si="23"/>
        <v>179.45744813671229</v>
      </c>
      <c r="AQ355" s="52">
        <v>265.36808664099664</v>
      </c>
    </row>
    <row r="356" spans="3:43" x14ac:dyDescent="0.25">
      <c r="C356" s="21" t="s">
        <v>358</v>
      </c>
      <c r="D356" s="21"/>
      <c r="E356" s="21" t="s">
        <v>401</v>
      </c>
      <c r="F356" s="22">
        <v>266673</v>
      </c>
      <c r="G356" s="23">
        <v>267.57114518530187</v>
      </c>
      <c r="H356" s="23">
        <v>578.68971941502139</v>
      </c>
      <c r="I356" s="23">
        <v>0</v>
      </c>
      <c r="J356" s="23">
        <v>578.68971941502139</v>
      </c>
      <c r="K356" s="23">
        <v>661.22231500657949</v>
      </c>
      <c r="L356" s="23">
        <v>928.79346019188142</v>
      </c>
      <c r="M356" s="1"/>
      <c r="N356" s="23">
        <v>270.34160658147476</v>
      </c>
      <c r="O356" s="23">
        <v>519.5219179209181</v>
      </c>
      <c r="P356" s="23">
        <v>2.4872483242547698</v>
      </c>
      <c r="Q356" s="23">
        <v>0</v>
      </c>
      <c r="R356" s="23">
        <v>522.00916624517288</v>
      </c>
      <c r="S356" s="23">
        <v>618.8205180046366</v>
      </c>
      <c r="T356" s="23">
        <v>889.16212458611142</v>
      </c>
      <c r="W356" s="54" t="s">
        <v>571</v>
      </c>
      <c r="X356" s="63" t="s">
        <v>554</v>
      </c>
      <c r="Y356" s="54" t="s">
        <v>572</v>
      </c>
      <c r="Z356" s="54"/>
      <c r="AA356" s="54" t="s">
        <v>915</v>
      </c>
      <c r="AB356" s="55" t="s">
        <v>358</v>
      </c>
      <c r="AC356" s="55"/>
      <c r="AD356" s="57">
        <v>71.353999999999999</v>
      </c>
      <c r="AE356" s="57">
        <v>154.32092354556201</v>
      </c>
      <c r="AF356" s="57">
        <v>0</v>
      </c>
      <c r="AG356" s="52">
        <f t="shared" si="20"/>
        <v>154.32092354556201</v>
      </c>
      <c r="AH356" s="52">
        <f t="shared" si="21"/>
        <v>176.33013840974957</v>
      </c>
      <c r="AI356" s="58">
        <v>247.68413840974958</v>
      </c>
      <c r="AJ356" s="36"/>
      <c r="AK356" s="57">
        <v>72.092807251901618</v>
      </c>
      <c r="AL356" s="57">
        <v>138.54246841772499</v>
      </c>
      <c r="AM356" s="57">
        <v>0.66328197237399222</v>
      </c>
      <c r="AN356" s="57">
        <v>0</v>
      </c>
      <c r="AO356" s="52">
        <f t="shared" si="22"/>
        <v>139.20575039009898</v>
      </c>
      <c r="AP356" s="52">
        <f t="shared" si="23"/>
        <v>165.02272399785045</v>
      </c>
      <c r="AQ356" s="52">
        <v>237.11553124975208</v>
      </c>
    </row>
    <row r="357" spans="3:43" x14ac:dyDescent="0.25">
      <c r="C357" s="21" t="s">
        <v>359</v>
      </c>
      <c r="D357" s="21"/>
      <c r="E357" s="21" t="s">
        <v>401</v>
      </c>
      <c r="F357" s="22">
        <v>315171</v>
      </c>
      <c r="G357" s="23">
        <v>141.61158862966454</v>
      </c>
      <c r="H357" s="23">
        <v>512.805916384277</v>
      </c>
      <c r="I357" s="23">
        <v>0</v>
      </c>
      <c r="J357" s="23">
        <v>512.805916384277</v>
      </c>
      <c r="K357" s="23">
        <v>638.33246208802007</v>
      </c>
      <c r="L357" s="23">
        <v>779.94405071768472</v>
      </c>
      <c r="M357" s="1"/>
      <c r="N357" s="23">
        <v>143.86278236586699</v>
      </c>
      <c r="O357" s="23">
        <v>457.71057991188599</v>
      </c>
      <c r="P357" s="23">
        <v>2.217151512058547</v>
      </c>
      <c r="Q357" s="23">
        <v>0</v>
      </c>
      <c r="R357" s="23">
        <v>459.92773142394452</v>
      </c>
      <c r="S357" s="23">
        <v>596.42500159842064</v>
      </c>
      <c r="T357" s="23">
        <v>740.28778396428766</v>
      </c>
      <c r="W357" s="54" t="s">
        <v>617</v>
      </c>
      <c r="X357" s="63" t="s">
        <v>554</v>
      </c>
      <c r="Y357" s="54" t="s">
        <v>572</v>
      </c>
      <c r="Z357" s="54"/>
      <c r="AA357" s="54" t="s">
        <v>916</v>
      </c>
      <c r="AB357" s="55" t="s">
        <v>359</v>
      </c>
      <c r="AC357" s="55"/>
      <c r="AD357" s="57">
        <v>44.631866000000002</v>
      </c>
      <c r="AE357" s="57">
        <v>161.62155347274899</v>
      </c>
      <c r="AF357" s="57">
        <v>0</v>
      </c>
      <c r="AG357" s="52">
        <f t="shared" si="20"/>
        <v>161.62155347274899</v>
      </c>
      <c r="AH357" s="52">
        <f t="shared" si="21"/>
        <v>201.18388040874339</v>
      </c>
      <c r="AI357" s="58">
        <v>245.81574640874339</v>
      </c>
      <c r="AJ357" s="36"/>
      <c r="AK357" s="57">
        <v>45.341376981032667</v>
      </c>
      <c r="AL357" s="57">
        <v>144.25710118140901</v>
      </c>
      <c r="AM357" s="57">
        <v>0.69878185920700431</v>
      </c>
      <c r="AN357" s="57">
        <v>0</v>
      </c>
      <c r="AO357" s="52">
        <f t="shared" si="22"/>
        <v>144.95588304061602</v>
      </c>
      <c r="AP357" s="52">
        <f t="shared" si="23"/>
        <v>187.97586417877585</v>
      </c>
      <c r="AQ357" s="52">
        <v>233.3172411598085</v>
      </c>
    </row>
    <row r="358" spans="3:43" x14ac:dyDescent="0.25">
      <c r="C358" s="21" t="s">
        <v>360</v>
      </c>
      <c r="D358" s="21"/>
      <c r="E358" s="21" t="s">
        <v>80</v>
      </c>
      <c r="F358" s="22">
        <v>206662</v>
      </c>
      <c r="G358" s="23">
        <v>345.3885184504166</v>
      </c>
      <c r="H358" s="23">
        <v>331.50723399303689</v>
      </c>
      <c r="I358" s="23">
        <v>-0.91816589406857574</v>
      </c>
      <c r="J358" s="23">
        <v>330.58906809896831</v>
      </c>
      <c r="K358" s="23">
        <v>418.22543023820009</v>
      </c>
      <c r="L358" s="23">
        <v>763.61394868861669</v>
      </c>
      <c r="M358" s="1"/>
      <c r="N358" s="23">
        <v>347.73192615543525</v>
      </c>
      <c r="O358" s="23">
        <v>299.42819746742992</v>
      </c>
      <c r="P358" s="23">
        <v>1.4332942378859885</v>
      </c>
      <c r="Q358" s="23">
        <v>-0.91816589406857574</v>
      </c>
      <c r="R358" s="23">
        <v>299.9433258112474</v>
      </c>
      <c r="S358" s="23">
        <v>402.4286025907893</v>
      </c>
      <c r="T358" s="23">
        <v>750.1605287462246</v>
      </c>
      <c r="W358" s="54" t="s">
        <v>581</v>
      </c>
      <c r="X358" s="63" t="s">
        <v>554</v>
      </c>
      <c r="Y358" s="54" t="s">
        <v>572</v>
      </c>
      <c r="Z358" s="54"/>
      <c r="AA358" s="54" t="s">
        <v>917</v>
      </c>
      <c r="AB358" s="55" t="s">
        <v>360</v>
      </c>
      <c r="AC358" s="55"/>
      <c r="AD358" s="57">
        <v>71.378681999999998</v>
      </c>
      <c r="AE358" s="57">
        <v>68.509947991468991</v>
      </c>
      <c r="AF358" s="57">
        <v>-0.18975</v>
      </c>
      <c r="AG358" s="52">
        <f t="shared" si="20"/>
        <v>68.320197991468987</v>
      </c>
      <c r="AH358" s="52">
        <f t="shared" si="21"/>
        <v>86.43130386388691</v>
      </c>
      <c r="AI358" s="58">
        <v>157.80998586388691</v>
      </c>
      <c r="AJ358" s="36"/>
      <c r="AK358" s="57">
        <v>71.862975323134563</v>
      </c>
      <c r="AL358" s="57">
        <v>61.880430145014003</v>
      </c>
      <c r="AM358" s="57">
        <v>0.29620745378999414</v>
      </c>
      <c r="AN358" s="57">
        <v>-0.18975</v>
      </c>
      <c r="AO358" s="52">
        <f t="shared" si="22"/>
        <v>61.986887598804003</v>
      </c>
      <c r="AP358" s="52">
        <f t="shared" si="23"/>
        <v>83.166699868617698</v>
      </c>
      <c r="AQ358" s="52">
        <v>155.02967519175226</v>
      </c>
    </row>
    <row r="359" spans="3:43" x14ac:dyDescent="0.25">
      <c r="C359" s="21" t="s">
        <v>361</v>
      </c>
      <c r="D359" s="21" t="s">
        <v>362</v>
      </c>
      <c r="E359" s="21"/>
      <c r="F359" s="22">
        <v>139463</v>
      </c>
      <c r="G359" s="23">
        <v>51.104307235610875</v>
      </c>
      <c r="H359" s="23">
        <v>54.610568493170234</v>
      </c>
      <c r="I359" s="23">
        <v>-0.75106659113886842</v>
      </c>
      <c r="J359" s="23">
        <v>53.859501902031369</v>
      </c>
      <c r="K359" s="23">
        <v>66.530511115879747</v>
      </c>
      <c r="L359" s="23">
        <v>117.63481835149064</v>
      </c>
      <c r="M359" s="1"/>
      <c r="N359" s="23">
        <v>51.444466619992738</v>
      </c>
      <c r="O359" s="23">
        <v>47.2077740248453</v>
      </c>
      <c r="P359" s="23">
        <v>0.23366762841040212</v>
      </c>
      <c r="Q359" s="23">
        <v>-0.75106659113886842</v>
      </c>
      <c r="R359" s="23">
        <v>46.690375062116836</v>
      </c>
      <c r="S359" s="23">
        <v>60.906055543512409</v>
      </c>
      <c r="T359" s="23">
        <v>112.35052216350515</v>
      </c>
      <c r="W359" s="54" t="s">
        <v>553</v>
      </c>
      <c r="X359" s="62" t="s">
        <v>560</v>
      </c>
      <c r="Y359" s="54" t="s">
        <v>555</v>
      </c>
      <c r="Z359" s="54"/>
      <c r="AA359" s="54" t="s">
        <v>918</v>
      </c>
      <c r="AB359" s="55" t="s">
        <v>361</v>
      </c>
      <c r="AC359" s="55"/>
      <c r="AD359" s="57">
        <v>7.1271599999999999</v>
      </c>
      <c r="AE359" s="57">
        <v>7.6161537137630004</v>
      </c>
      <c r="AF359" s="57">
        <v>-0.10474600000000001</v>
      </c>
      <c r="AG359" s="52">
        <f t="shared" si="20"/>
        <v>7.5114077137630009</v>
      </c>
      <c r="AH359" s="52">
        <f t="shared" si="21"/>
        <v>9.2785446717539379</v>
      </c>
      <c r="AI359" s="58">
        <v>16.405704671753938</v>
      </c>
      <c r="AJ359" s="36"/>
      <c r="AK359" s="57">
        <v>7.1745996482240475</v>
      </c>
      <c r="AL359" s="57">
        <v>6.5837377888270003</v>
      </c>
      <c r="AM359" s="57">
        <v>3.258798846099991E-2</v>
      </c>
      <c r="AN359" s="57">
        <v>-0.10474600000000001</v>
      </c>
      <c r="AO359" s="52">
        <f t="shared" si="22"/>
        <v>6.5115797772880004</v>
      </c>
      <c r="AP359" s="52">
        <f t="shared" si="23"/>
        <v>8.4941412242648706</v>
      </c>
      <c r="AQ359" s="52">
        <v>15.668740872488918</v>
      </c>
    </row>
    <row r="360" spans="3:43" x14ac:dyDescent="0.25">
      <c r="C360" s="21" t="s">
        <v>362</v>
      </c>
      <c r="D360" s="21"/>
      <c r="E360" s="21"/>
      <c r="F360" s="22">
        <v>554620</v>
      </c>
      <c r="G360" s="23">
        <v>378.38637806065418</v>
      </c>
      <c r="H360" s="23">
        <v>256.94567943843532</v>
      </c>
      <c r="I360" s="23">
        <v>0</v>
      </c>
      <c r="J360" s="23">
        <v>256.94567943843532</v>
      </c>
      <c r="K360" s="23">
        <v>315.64404756928235</v>
      </c>
      <c r="L360" s="23">
        <v>694.03042562993653</v>
      </c>
      <c r="M360" s="1"/>
      <c r="N360" s="23">
        <v>380.62490181263649</v>
      </c>
      <c r="O360" s="23">
        <v>235.23909723245828</v>
      </c>
      <c r="P360" s="23">
        <v>1.0926175931087965</v>
      </c>
      <c r="Q360" s="23">
        <v>0</v>
      </c>
      <c r="R360" s="23">
        <v>236.33171482556708</v>
      </c>
      <c r="S360" s="23">
        <v>304.69805299704939</v>
      </c>
      <c r="T360" s="23">
        <v>685.32295480968594</v>
      </c>
      <c r="W360" s="54" t="s">
        <v>608</v>
      </c>
      <c r="X360" s="63" t="s">
        <v>560</v>
      </c>
      <c r="Y360" s="54" t="s">
        <v>555</v>
      </c>
      <c r="Z360" s="54"/>
      <c r="AA360" s="54" t="s">
        <v>919</v>
      </c>
      <c r="AB360" s="55" t="s">
        <v>362</v>
      </c>
      <c r="AC360" s="55"/>
      <c r="AD360" s="57">
        <v>209.86065300000001</v>
      </c>
      <c r="AE360" s="57">
        <v>142.507212730145</v>
      </c>
      <c r="AF360" s="57">
        <v>0</v>
      </c>
      <c r="AG360" s="52">
        <f t="shared" si="20"/>
        <v>142.507212730145</v>
      </c>
      <c r="AH360" s="52">
        <f t="shared" si="21"/>
        <v>175.06250166287538</v>
      </c>
      <c r="AI360" s="58">
        <v>384.92315466287539</v>
      </c>
      <c r="AJ360" s="36"/>
      <c r="AK360" s="57">
        <v>211.10218304332446</v>
      </c>
      <c r="AL360" s="57">
        <v>130.46830810706601</v>
      </c>
      <c r="AM360" s="57">
        <v>0.60598756949000065</v>
      </c>
      <c r="AN360" s="57">
        <v>0</v>
      </c>
      <c r="AO360" s="52">
        <f t="shared" si="22"/>
        <v>131.07429567655601</v>
      </c>
      <c r="AP360" s="52">
        <f t="shared" si="23"/>
        <v>168.99163415322354</v>
      </c>
      <c r="AQ360" s="52">
        <v>380.093817196548</v>
      </c>
    </row>
    <row r="361" spans="3:43" x14ac:dyDescent="0.25">
      <c r="C361" s="21" t="s">
        <v>363</v>
      </c>
      <c r="D361" s="21" t="s">
        <v>170</v>
      </c>
      <c r="E361" s="21"/>
      <c r="F361" s="22">
        <v>91195</v>
      </c>
      <c r="G361" s="23">
        <v>80.594243105433421</v>
      </c>
      <c r="H361" s="23">
        <v>68.980526998607374</v>
      </c>
      <c r="I361" s="23">
        <v>0</v>
      </c>
      <c r="J361" s="23">
        <v>68.980526998607374</v>
      </c>
      <c r="K361" s="23">
        <v>99.378726715816413</v>
      </c>
      <c r="L361" s="23">
        <v>179.97296982124985</v>
      </c>
      <c r="M361" s="1"/>
      <c r="N361" s="23">
        <v>81.293428780865398</v>
      </c>
      <c r="O361" s="23">
        <v>60.037163850068531</v>
      </c>
      <c r="P361" s="23">
        <v>0.29433785603377666</v>
      </c>
      <c r="Q361" s="23">
        <v>0</v>
      </c>
      <c r="R361" s="23">
        <v>60.331501706102308</v>
      </c>
      <c r="S361" s="23">
        <v>99.084145911998164</v>
      </c>
      <c r="T361" s="23">
        <v>180.37757469286356</v>
      </c>
      <c r="W361" s="54" t="s">
        <v>553</v>
      </c>
      <c r="X361" s="62" t="s">
        <v>554</v>
      </c>
      <c r="Y361" s="54" t="s">
        <v>572</v>
      </c>
      <c r="Z361" s="54"/>
      <c r="AA361" s="54" t="s">
        <v>920</v>
      </c>
      <c r="AB361" s="55" t="s">
        <v>363</v>
      </c>
      <c r="AC361" s="55"/>
      <c r="AD361" s="57">
        <v>7.3497919999999999</v>
      </c>
      <c r="AE361" s="57">
        <v>6.2906791596379996</v>
      </c>
      <c r="AF361" s="57">
        <v>0</v>
      </c>
      <c r="AG361" s="52">
        <f t="shared" si="20"/>
        <v>6.2906791596379996</v>
      </c>
      <c r="AH361" s="52">
        <f t="shared" si="21"/>
        <v>9.0628429828488777</v>
      </c>
      <c r="AI361" s="58">
        <v>16.412634982848878</v>
      </c>
      <c r="AJ361" s="36"/>
      <c r="AK361" s="57">
        <v>7.4135542376710202</v>
      </c>
      <c r="AL361" s="57">
        <v>5.475089157307</v>
      </c>
      <c r="AM361" s="57">
        <v>2.6842140781000258E-2</v>
      </c>
      <c r="AN361" s="57">
        <v>0</v>
      </c>
      <c r="AO361" s="52">
        <f t="shared" si="22"/>
        <v>5.5019312980880004</v>
      </c>
      <c r="AP361" s="52">
        <f t="shared" si="23"/>
        <v>9.0359786864446736</v>
      </c>
      <c r="AQ361" s="52">
        <v>16.449532924115694</v>
      </c>
    </row>
    <row r="362" spans="3:43" x14ac:dyDescent="0.25">
      <c r="C362" s="21" t="s">
        <v>364</v>
      </c>
      <c r="D362" s="21" t="s">
        <v>327</v>
      </c>
      <c r="E362" s="21"/>
      <c r="F362" s="22">
        <v>116400</v>
      </c>
      <c r="G362" s="23">
        <v>43.240549828178693</v>
      </c>
      <c r="H362" s="23">
        <v>76.475904898376285</v>
      </c>
      <c r="I362" s="23">
        <v>-0.70123711340206185</v>
      </c>
      <c r="J362" s="23">
        <v>75.774667784974227</v>
      </c>
      <c r="K362" s="23">
        <v>91.400454973893446</v>
      </c>
      <c r="L362" s="23">
        <v>134.6410048020721</v>
      </c>
      <c r="M362" s="1"/>
      <c r="N362" s="23">
        <v>43.223012122798345</v>
      </c>
      <c r="O362" s="23">
        <v>65.995748360678689</v>
      </c>
      <c r="P362" s="23">
        <v>0.32847202378006723</v>
      </c>
      <c r="Q362" s="23">
        <v>-0.70123711340206185</v>
      </c>
      <c r="R362" s="23">
        <v>65.622983271056697</v>
      </c>
      <c r="S362" s="23">
        <v>84.598151896026906</v>
      </c>
      <c r="T362" s="23">
        <v>127.82116401882524</v>
      </c>
      <c r="W362" s="54" t="s">
        <v>553</v>
      </c>
      <c r="X362" s="62" t="s">
        <v>560</v>
      </c>
      <c r="Y362" s="54" t="s">
        <v>558</v>
      </c>
      <c r="Z362" s="54"/>
      <c r="AA362" s="54" t="s">
        <v>921</v>
      </c>
      <c r="AB362" s="55" t="s">
        <v>364</v>
      </c>
      <c r="AC362" s="55"/>
      <c r="AD362" s="57">
        <v>5.0331999999999999</v>
      </c>
      <c r="AE362" s="57">
        <v>8.9017953301709998</v>
      </c>
      <c r="AF362" s="57">
        <v>-8.1624000000000002E-2</v>
      </c>
      <c r="AG362" s="52">
        <f t="shared" si="20"/>
        <v>8.8201713301710001</v>
      </c>
      <c r="AH362" s="52">
        <f t="shared" si="21"/>
        <v>10.639012958961196</v>
      </c>
      <c r="AI362" s="58">
        <v>15.672212958961195</v>
      </c>
      <c r="AJ362" s="36"/>
      <c r="AK362" s="57">
        <v>5.0311586110937272</v>
      </c>
      <c r="AL362" s="57">
        <v>7.681905109183</v>
      </c>
      <c r="AM362" s="57">
        <v>3.8234143567999826E-2</v>
      </c>
      <c r="AN362" s="57">
        <v>-8.1624000000000002E-2</v>
      </c>
      <c r="AO362" s="52">
        <f t="shared" si="22"/>
        <v>7.6385152527510005</v>
      </c>
      <c r="AP362" s="52">
        <f t="shared" si="23"/>
        <v>9.8472248806975315</v>
      </c>
      <c r="AQ362" s="52">
        <v>14.878383491791258</v>
      </c>
    </row>
    <row r="363" spans="3:43" x14ac:dyDescent="0.25">
      <c r="C363" s="21" t="s">
        <v>365</v>
      </c>
      <c r="D363" s="21" t="s">
        <v>330</v>
      </c>
      <c r="E363" s="21"/>
      <c r="F363" s="22">
        <v>123651</v>
      </c>
      <c r="G363" s="23">
        <v>67.480376220168054</v>
      </c>
      <c r="H363" s="23">
        <v>36.135323631697275</v>
      </c>
      <c r="I363" s="23">
        <v>-1.2408795723447443</v>
      </c>
      <c r="J363" s="23">
        <v>34.89444405935253</v>
      </c>
      <c r="K363" s="23">
        <v>47.556860091107765</v>
      </c>
      <c r="L363" s="23">
        <v>115.03723631127582</v>
      </c>
      <c r="M363" s="1"/>
      <c r="N363" s="23">
        <v>67.725246344227344</v>
      </c>
      <c r="O363" s="23">
        <v>31.416309241219238</v>
      </c>
      <c r="P363" s="23">
        <v>0.15312245640552999</v>
      </c>
      <c r="Q363" s="23">
        <v>-1.2408795723447443</v>
      </c>
      <c r="R363" s="23">
        <v>30.328552125280023</v>
      </c>
      <c r="S363" s="23">
        <v>46.645811799064376</v>
      </c>
      <c r="T363" s="23">
        <v>114.37105814329172</v>
      </c>
      <c r="W363" s="54" t="s">
        <v>553</v>
      </c>
      <c r="X363" s="62" t="s">
        <v>557</v>
      </c>
      <c r="Y363" s="54" t="s">
        <v>572</v>
      </c>
      <c r="Z363" s="54"/>
      <c r="AA363" s="54" t="s">
        <v>922</v>
      </c>
      <c r="AB363" s="55" t="s">
        <v>365</v>
      </c>
      <c r="AC363" s="55"/>
      <c r="AD363" s="57">
        <v>8.3440159999999999</v>
      </c>
      <c r="AE363" s="57">
        <v>4.4681689023829998</v>
      </c>
      <c r="AF363" s="57">
        <v>-0.15343599999999999</v>
      </c>
      <c r="AG363" s="52">
        <f t="shared" si="20"/>
        <v>4.3147329023829997</v>
      </c>
      <c r="AH363" s="52">
        <f t="shared" si="21"/>
        <v>5.8804533071255669</v>
      </c>
      <c r="AI363" s="58">
        <v>14.224469307125567</v>
      </c>
      <c r="AJ363" s="36"/>
      <c r="AK363" s="57">
        <v>8.3742944357100555</v>
      </c>
      <c r="AL363" s="57">
        <v>3.8846580539860001</v>
      </c>
      <c r="AM363" s="57">
        <v>1.8933744857000188E-2</v>
      </c>
      <c r="AN363" s="57">
        <v>-0.15343599999999999</v>
      </c>
      <c r="AO363" s="52">
        <f t="shared" si="22"/>
        <v>3.7501557988430001</v>
      </c>
      <c r="AP363" s="52">
        <f t="shared" si="23"/>
        <v>5.7678012747661089</v>
      </c>
      <c r="AQ363" s="52">
        <v>14.142095710476164</v>
      </c>
    </row>
    <row r="364" spans="3:43" x14ac:dyDescent="0.25">
      <c r="C364" s="21" t="s">
        <v>366</v>
      </c>
      <c r="D364" s="21" t="s">
        <v>125</v>
      </c>
      <c r="E364" s="21" t="s">
        <v>126</v>
      </c>
      <c r="F364" s="22">
        <v>150073</v>
      </c>
      <c r="G364" s="23">
        <v>68.595550165586076</v>
      </c>
      <c r="H364" s="23">
        <v>43.924348495891998</v>
      </c>
      <c r="I364" s="23">
        <v>-2.8759470391076341</v>
      </c>
      <c r="J364" s="23">
        <v>41.048401456784362</v>
      </c>
      <c r="K364" s="23">
        <v>62.650153473248736</v>
      </c>
      <c r="L364" s="23">
        <v>131.24570363883484</v>
      </c>
      <c r="M364" s="1"/>
      <c r="N364" s="23">
        <v>69.387714418229422</v>
      </c>
      <c r="O364" s="23">
        <v>38.187342454425512</v>
      </c>
      <c r="P364" s="23">
        <v>0.18602666119821956</v>
      </c>
      <c r="Q364" s="23">
        <v>-2.8759470391076341</v>
      </c>
      <c r="R364" s="23">
        <v>35.497422076516095</v>
      </c>
      <c r="S364" s="23">
        <v>62.685174984121254</v>
      </c>
      <c r="T364" s="23">
        <v>132.07288940235068</v>
      </c>
      <c r="W364" s="54" t="s">
        <v>553</v>
      </c>
      <c r="X364" s="62" t="s">
        <v>557</v>
      </c>
      <c r="Y364" s="54" t="s">
        <v>555</v>
      </c>
      <c r="Z364" s="54"/>
      <c r="AA364" s="54" t="s">
        <v>923</v>
      </c>
      <c r="AB364" s="55" t="s">
        <v>366</v>
      </c>
      <c r="AC364" s="55"/>
      <c r="AD364" s="57">
        <v>10.29434</v>
      </c>
      <c r="AE364" s="57">
        <v>6.5918587518239997</v>
      </c>
      <c r="AF364" s="57">
        <v>-0.43160199999999999</v>
      </c>
      <c r="AG364" s="52">
        <f t="shared" si="20"/>
        <v>6.1602567518239999</v>
      </c>
      <c r="AH364" s="52">
        <f t="shared" si="21"/>
        <v>9.4020964821908581</v>
      </c>
      <c r="AI364" s="58">
        <v>19.696436482190858</v>
      </c>
      <c r="AJ364" s="36"/>
      <c r="AK364" s="57">
        <v>10.413222465886944</v>
      </c>
      <c r="AL364" s="57">
        <v>5.7308890441629998</v>
      </c>
      <c r="AM364" s="57">
        <v>2.7917579126000406E-2</v>
      </c>
      <c r="AN364" s="57">
        <v>-0.43160199999999999</v>
      </c>
      <c r="AO364" s="52">
        <f t="shared" si="22"/>
        <v>5.327204623289</v>
      </c>
      <c r="AP364" s="52">
        <f t="shared" si="23"/>
        <v>9.4073522653920296</v>
      </c>
      <c r="AQ364" s="52">
        <v>19.820574731278974</v>
      </c>
    </row>
    <row r="365" spans="3:43" x14ac:dyDescent="0.25">
      <c r="C365" s="21" t="s">
        <v>367</v>
      </c>
      <c r="D365" s="21" t="s">
        <v>243</v>
      </c>
      <c r="E365" s="21"/>
      <c r="F365" s="22">
        <v>76792</v>
      </c>
      <c r="G365" s="23">
        <v>36.270197416397544</v>
      </c>
      <c r="H365" s="23">
        <v>69.339848496549109</v>
      </c>
      <c r="I365" s="23">
        <v>-0.76406396499635376</v>
      </c>
      <c r="J365" s="23">
        <v>68.57578453155277</v>
      </c>
      <c r="K365" s="23">
        <v>85.156400267856355</v>
      </c>
      <c r="L365" s="23">
        <v>121.42659768425389</v>
      </c>
      <c r="M365" s="1"/>
      <c r="N365" s="23">
        <v>36.290257807691354</v>
      </c>
      <c r="O365" s="23">
        <v>59.812699729411911</v>
      </c>
      <c r="P365" s="23">
        <v>0.29799903443067688</v>
      </c>
      <c r="Q365" s="23">
        <v>-0.76406396499635376</v>
      </c>
      <c r="R365" s="23">
        <v>59.346634798846232</v>
      </c>
      <c r="S365" s="23">
        <v>78.683899083433005</v>
      </c>
      <c r="T365" s="23">
        <v>114.97415689112437</v>
      </c>
      <c r="W365" s="54" t="s">
        <v>553</v>
      </c>
      <c r="X365" s="62" t="s">
        <v>560</v>
      </c>
      <c r="Y365" s="54" t="s">
        <v>555</v>
      </c>
      <c r="Z365" s="54"/>
      <c r="AA365" s="54" t="s">
        <v>924</v>
      </c>
      <c r="AB365" s="55" t="s">
        <v>367</v>
      </c>
      <c r="AC365" s="55"/>
      <c r="AD365" s="57">
        <v>2.7852610000000002</v>
      </c>
      <c r="AE365" s="57">
        <v>5.3247456457469999</v>
      </c>
      <c r="AF365" s="57">
        <v>-5.8673999999999997E-2</v>
      </c>
      <c r="AG365" s="52">
        <f t="shared" si="20"/>
        <v>5.266071645747</v>
      </c>
      <c r="AH365" s="52">
        <f t="shared" si="21"/>
        <v>6.5393302893692251</v>
      </c>
      <c r="AI365" s="58">
        <v>9.3245912893692253</v>
      </c>
      <c r="AJ365" s="36"/>
      <c r="AK365" s="57">
        <v>2.7868014775682344</v>
      </c>
      <c r="AL365" s="57">
        <v>4.5931368376209996</v>
      </c>
      <c r="AM365" s="57">
        <v>2.2883941852000541E-2</v>
      </c>
      <c r="AN365" s="57">
        <v>-5.8673999999999997E-2</v>
      </c>
      <c r="AO365" s="52">
        <f t="shared" si="22"/>
        <v>4.5573467794729998</v>
      </c>
      <c r="AP365" s="52">
        <f t="shared" si="23"/>
        <v>6.0422939784149872</v>
      </c>
      <c r="AQ365" s="52">
        <v>8.8290954559832215</v>
      </c>
    </row>
    <row r="366" spans="3:43" x14ac:dyDescent="0.25">
      <c r="C366" s="21" t="s">
        <v>368</v>
      </c>
      <c r="D366" s="21" t="s">
        <v>170</v>
      </c>
      <c r="E366" s="21"/>
      <c r="F366" s="22">
        <v>116762</v>
      </c>
      <c r="G366" s="23">
        <v>63.351604117778045</v>
      </c>
      <c r="H366" s="23">
        <v>55.206692349505836</v>
      </c>
      <c r="I366" s="23">
        <v>-1.4686113632860005</v>
      </c>
      <c r="J366" s="23">
        <v>53.738080986219842</v>
      </c>
      <c r="K366" s="23">
        <v>69.427261119453036</v>
      </c>
      <c r="L366" s="23">
        <v>132.77886523723106</v>
      </c>
      <c r="M366" s="1"/>
      <c r="N366" s="23">
        <v>63.074907617264863</v>
      </c>
      <c r="O366" s="23">
        <v>47.844525818673887</v>
      </c>
      <c r="P366" s="23">
        <v>0.23570072157036945</v>
      </c>
      <c r="Q366" s="23">
        <v>-1.4686113632860005</v>
      </c>
      <c r="R366" s="23">
        <v>46.61161517695826</v>
      </c>
      <c r="S366" s="23">
        <v>65.448104232630627</v>
      </c>
      <c r="T366" s="23">
        <v>128.52301184989548</v>
      </c>
      <c r="W366" s="54" t="s">
        <v>553</v>
      </c>
      <c r="X366" s="62" t="s">
        <v>554</v>
      </c>
      <c r="Y366" s="54" t="s">
        <v>572</v>
      </c>
      <c r="Z366" s="54"/>
      <c r="AA366" s="54" t="s">
        <v>925</v>
      </c>
      <c r="AB366" s="55" t="s">
        <v>368</v>
      </c>
      <c r="AC366" s="55"/>
      <c r="AD366" s="57">
        <v>7.3970599999999997</v>
      </c>
      <c r="AE366" s="57">
        <v>6.4460438121130004</v>
      </c>
      <c r="AF366" s="57">
        <v>-0.17147799999999999</v>
      </c>
      <c r="AG366" s="52">
        <f t="shared" si="20"/>
        <v>6.2745658121130008</v>
      </c>
      <c r="AH366" s="52">
        <f t="shared" si="21"/>
        <v>8.1064658628295749</v>
      </c>
      <c r="AI366" s="58">
        <v>15.503525862829575</v>
      </c>
      <c r="AJ366" s="36"/>
      <c r="AK366" s="57">
        <v>7.3647523632070788</v>
      </c>
      <c r="AL366" s="57">
        <v>5.5864225236400005</v>
      </c>
      <c r="AM366" s="57">
        <v>2.752088765199948E-2</v>
      </c>
      <c r="AN366" s="57">
        <v>-0.17147799999999999</v>
      </c>
      <c r="AO366" s="52">
        <f t="shared" si="22"/>
        <v>5.4424654112920008</v>
      </c>
      <c r="AP366" s="52">
        <f t="shared" si="23"/>
        <v>7.6418515464104173</v>
      </c>
      <c r="AQ366" s="52">
        <v>15.006603909617496</v>
      </c>
    </row>
    <row r="367" spans="3:43" x14ac:dyDescent="0.25">
      <c r="C367" s="21" t="s">
        <v>369</v>
      </c>
      <c r="D367" s="21"/>
      <c r="E367" s="21" t="s">
        <v>38</v>
      </c>
      <c r="F367" s="22">
        <v>157352</v>
      </c>
      <c r="G367" s="23">
        <v>480.83411078346637</v>
      </c>
      <c r="H367" s="23">
        <v>251.67609912222915</v>
      </c>
      <c r="I367" s="23">
        <v>-1.6651393055061265</v>
      </c>
      <c r="J367" s="23">
        <v>250.01095981672302</v>
      </c>
      <c r="K367" s="23">
        <v>307.14905425433085</v>
      </c>
      <c r="L367" s="23">
        <v>787.98316503779711</v>
      </c>
      <c r="M367" s="1"/>
      <c r="N367" s="23">
        <v>484.4793367574307</v>
      </c>
      <c r="O367" s="23">
        <v>227.58956881138471</v>
      </c>
      <c r="P367" s="23">
        <v>1.087575110395764</v>
      </c>
      <c r="Q367" s="23">
        <v>-1.6651393055061265</v>
      </c>
      <c r="R367" s="23">
        <v>227.01200461627431</v>
      </c>
      <c r="S367" s="23">
        <v>299.46689546984072</v>
      </c>
      <c r="T367" s="23">
        <v>783.94623222727137</v>
      </c>
      <c r="W367" s="54" t="s">
        <v>581</v>
      </c>
      <c r="X367" s="63" t="s">
        <v>560</v>
      </c>
      <c r="Y367" s="54" t="s">
        <v>555</v>
      </c>
      <c r="Z367" s="54"/>
      <c r="AA367" s="54" t="s">
        <v>926</v>
      </c>
      <c r="AB367" s="55" t="s">
        <v>369</v>
      </c>
      <c r="AC367" s="55"/>
      <c r="AD367" s="57">
        <v>75.660208999999995</v>
      </c>
      <c r="AE367" s="57">
        <v>39.601737549081001</v>
      </c>
      <c r="AF367" s="57">
        <v>-0.262013</v>
      </c>
      <c r="AG367" s="52">
        <f t="shared" si="20"/>
        <v>39.339724549080998</v>
      </c>
      <c r="AH367" s="52">
        <f t="shared" si="21"/>
        <v>48.33051798502747</v>
      </c>
      <c r="AI367" s="58">
        <v>123.99072698502746</v>
      </c>
      <c r="AJ367" s="36"/>
      <c r="AK367" s="57">
        <v>76.233792597455235</v>
      </c>
      <c r="AL367" s="57">
        <v>35.811673831609006</v>
      </c>
      <c r="AM367" s="57">
        <v>0.17113211877099424</v>
      </c>
      <c r="AN367" s="57">
        <v>-0.262013</v>
      </c>
      <c r="AO367" s="52">
        <f t="shared" si="22"/>
        <v>35.720792950379995</v>
      </c>
      <c r="AP367" s="52">
        <f t="shared" si="23"/>
        <v>47.121714935970374</v>
      </c>
      <c r="AQ367" s="52">
        <v>123.35550753342561</v>
      </c>
    </row>
    <row r="368" spans="3:43" x14ac:dyDescent="0.25">
      <c r="C368" s="21" t="s">
        <v>370</v>
      </c>
      <c r="D368" s="21" t="s">
        <v>106</v>
      </c>
      <c r="E368" s="21" t="s">
        <v>107</v>
      </c>
      <c r="F368" s="22">
        <v>54754</v>
      </c>
      <c r="G368" s="23">
        <v>69.35042188698543</v>
      </c>
      <c r="H368" s="23">
        <v>66.646345319081718</v>
      </c>
      <c r="I368" s="23">
        <v>-2.1814479307447856</v>
      </c>
      <c r="J368" s="23">
        <v>64.464897388336922</v>
      </c>
      <c r="K368" s="23">
        <v>90.209971829702738</v>
      </c>
      <c r="L368" s="23">
        <v>159.56039371668817</v>
      </c>
      <c r="M368" s="1"/>
      <c r="N368" s="23">
        <v>70.107569152517939</v>
      </c>
      <c r="O368" s="23">
        <v>57.853331304543964</v>
      </c>
      <c r="P368" s="23">
        <v>0.28455254100157495</v>
      </c>
      <c r="Q368" s="23">
        <v>-2.1814479307447856</v>
      </c>
      <c r="R368" s="23">
        <v>55.956435914800757</v>
      </c>
      <c r="S368" s="23">
        <v>86.197202041522573</v>
      </c>
      <c r="T368" s="23">
        <v>156.30477119404051</v>
      </c>
      <c r="W368" s="54" t="s">
        <v>553</v>
      </c>
      <c r="X368" s="62" t="s">
        <v>557</v>
      </c>
      <c r="Y368" s="54" t="s">
        <v>558</v>
      </c>
      <c r="Z368" s="54"/>
      <c r="AA368" s="54" t="s">
        <v>927</v>
      </c>
      <c r="AB368" s="55" t="s">
        <v>370</v>
      </c>
      <c r="AC368" s="55"/>
      <c r="AD368" s="57">
        <v>3.7972130000000002</v>
      </c>
      <c r="AE368" s="57">
        <v>3.6491539916010001</v>
      </c>
      <c r="AF368" s="57">
        <v>-0.11944299999999999</v>
      </c>
      <c r="AG368" s="52">
        <f t="shared" si="20"/>
        <v>3.5297109916010001</v>
      </c>
      <c r="AH368" s="52">
        <f t="shared" si="21"/>
        <v>4.9393567975635433</v>
      </c>
      <c r="AI368" s="58">
        <v>8.7365697975635435</v>
      </c>
      <c r="AJ368" s="36"/>
      <c r="AK368" s="57">
        <v>3.838669841376968</v>
      </c>
      <c r="AL368" s="57">
        <v>3.1677013022490002</v>
      </c>
      <c r="AM368" s="57">
        <v>1.5580389830000234E-2</v>
      </c>
      <c r="AN368" s="57">
        <v>-0.11944299999999999</v>
      </c>
      <c r="AO368" s="52">
        <f t="shared" si="22"/>
        <v>3.0638386920790004</v>
      </c>
      <c r="AP368" s="52">
        <f t="shared" si="23"/>
        <v>4.7196416005815269</v>
      </c>
      <c r="AQ368" s="52">
        <v>8.5583114419584945</v>
      </c>
    </row>
    <row r="369" spans="3:43" x14ac:dyDescent="0.25">
      <c r="C369" s="21" t="s">
        <v>371</v>
      </c>
      <c r="D369" s="21" t="s">
        <v>109</v>
      </c>
      <c r="E369" s="21" t="s">
        <v>110</v>
      </c>
      <c r="F369" s="22">
        <v>100431</v>
      </c>
      <c r="G369" s="23">
        <v>49.662773446445819</v>
      </c>
      <c r="H369" s="23">
        <v>64.702176649281597</v>
      </c>
      <c r="I369" s="23">
        <v>-2.8159034561041909</v>
      </c>
      <c r="J369" s="23">
        <v>61.886273193177416</v>
      </c>
      <c r="K369" s="23">
        <v>77.841098956524689</v>
      </c>
      <c r="L369" s="23">
        <v>127.5038724029705</v>
      </c>
      <c r="M369" s="1"/>
      <c r="N369" s="23">
        <v>49.818052903095683</v>
      </c>
      <c r="O369" s="23">
        <v>56.047645516334597</v>
      </c>
      <c r="P369" s="23">
        <v>0.27522579397795477</v>
      </c>
      <c r="Q369" s="23">
        <v>-2.8159034561041909</v>
      </c>
      <c r="R369" s="23">
        <v>53.506967854208369</v>
      </c>
      <c r="S369" s="23">
        <v>74.818952912060993</v>
      </c>
      <c r="T369" s="23">
        <v>124.63700581515668</v>
      </c>
      <c r="W369" s="54" t="s">
        <v>553</v>
      </c>
      <c r="X369" s="62" t="s">
        <v>557</v>
      </c>
      <c r="Y369" s="54" t="s">
        <v>558</v>
      </c>
      <c r="Z369" s="54"/>
      <c r="AA369" s="54" t="s">
        <v>928</v>
      </c>
      <c r="AB369" s="55" t="s">
        <v>371</v>
      </c>
      <c r="AC369" s="55"/>
      <c r="AD369" s="57">
        <v>4.9876820000000004</v>
      </c>
      <c r="AE369" s="57">
        <v>6.4981043030640002</v>
      </c>
      <c r="AF369" s="57">
        <v>-0.282804</v>
      </c>
      <c r="AG369" s="52">
        <f t="shared" si="20"/>
        <v>6.2153003030640006</v>
      </c>
      <c r="AH369" s="52">
        <f t="shared" si="21"/>
        <v>7.8176594093027303</v>
      </c>
      <c r="AI369" s="58">
        <v>12.805341409302731</v>
      </c>
      <c r="AJ369" s="36"/>
      <c r="AK369" s="57">
        <v>5.0032768711108027</v>
      </c>
      <c r="AL369" s="57">
        <v>5.6289210868510002</v>
      </c>
      <c r="AM369" s="57">
        <v>2.7641201714999973E-2</v>
      </c>
      <c r="AN369" s="57">
        <v>-0.282804</v>
      </c>
      <c r="AO369" s="52">
        <f t="shared" si="22"/>
        <v>5.3737582885660009</v>
      </c>
      <c r="AP369" s="52">
        <f t="shared" si="23"/>
        <v>7.514142259911198</v>
      </c>
      <c r="AQ369" s="52">
        <v>12.517419131022001</v>
      </c>
    </row>
    <row r="370" spans="3:43" x14ac:dyDescent="0.25">
      <c r="C370" s="21" t="s">
        <v>372</v>
      </c>
      <c r="D370" s="21" t="s">
        <v>194</v>
      </c>
      <c r="E370" s="21" t="s">
        <v>195</v>
      </c>
      <c r="F370" s="22">
        <v>111540</v>
      </c>
      <c r="G370" s="23">
        <v>54.170889367043209</v>
      </c>
      <c r="H370" s="23">
        <v>65.612524553344102</v>
      </c>
      <c r="I370" s="23">
        <v>-0.63192576654115129</v>
      </c>
      <c r="J370" s="23">
        <v>64.980598786802958</v>
      </c>
      <c r="K370" s="23">
        <v>77.736634788681855</v>
      </c>
      <c r="L370" s="23">
        <v>131.90752415572507</v>
      </c>
      <c r="M370" s="1"/>
      <c r="N370" s="23">
        <v>54.332473469932118</v>
      </c>
      <c r="O370" s="23">
        <v>56.676705190828407</v>
      </c>
      <c r="P370" s="23">
        <v>0.28096407961270004</v>
      </c>
      <c r="Q370" s="23">
        <v>-0.63192576654115129</v>
      </c>
      <c r="R370" s="23">
        <v>56.325743503899957</v>
      </c>
      <c r="S370" s="23">
        <v>72.879960319841402</v>
      </c>
      <c r="T370" s="23">
        <v>127.21243378977353</v>
      </c>
      <c r="W370" s="54" t="s">
        <v>553</v>
      </c>
      <c r="X370" s="62" t="s">
        <v>557</v>
      </c>
      <c r="Y370" s="54" t="s">
        <v>555</v>
      </c>
      <c r="Z370" s="54"/>
      <c r="AA370" s="54" t="s">
        <v>929</v>
      </c>
      <c r="AB370" s="55" t="s">
        <v>372</v>
      </c>
      <c r="AC370" s="55"/>
      <c r="AD370" s="57">
        <v>6.0422209999999996</v>
      </c>
      <c r="AE370" s="57">
        <v>7.3184209886800007</v>
      </c>
      <c r="AF370" s="57">
        <v>-7.0485000000000006E-2</v>
      </c>
      <c r="AG370" s="52">
        <f t="shared" si="20"/>
        <v>7.247935988680001</v>
      </c>
      <c r="AH370" s="52">
        <f t="shared" si="21"/>
        <v>8.6707442443295744</v>
      </c>
      <c r="AI370" s="58">
        <v>14.712965244329574</v>
      </c>
      <c r="AJ370" s="36"/>
      <c r="AK370" s="57">
        <v>6.0602440908362283</v>
      </c>
      <c r="AL370" s="57">
        <v>6.3217196969850002</v>
      </c>
      <c r="AM370" s="57">
        <v>3.1338733440000564E-2</v>
      </c>
      <c r="AN370" s="57">
        <v>-7.0485000000000006E-2</v>
      </c>
      <c r="AO370" s="52">
        <f t="shared" si="22"/>
        <v>6.2825734304250007</v>
      </c>
      <c r="AP370" s="52">
        <f t="shared" si="23"/>
        <v>8.12903077407511</v>
      </c>
      <c r="AQ370" s="52">
        <v>14.189274864911338</v>
      </c>
    </row>
    <row r="371" spans="3:43" x14ac:dyDescent="0.25">
      <c r="C371" s="21" t="s">
        <v>373</v>
      </c>
      <c r="D371" s="21" t="s">
        <v>205</v>
      </c>
      <c r="E371" s="21"/>
      <c r="F371" s="22">
        <v>91619</v>
      </c>
      <c r="G371" s="23">
        <v>57.758412556347487</v>
      </c>
      <c r="H371" s="23">
        <v>72.667768131937692</v>
      </c>
      <c r="I371" s="23">
        <v>-2.0478503367205496</v>
      </c>
      <c r="J371" s="23">
        <v>70.619917795217134</v>
      </c>
      <c r="K371" s="23">
        <v>89.870144622395472</v>
      </c>
      <c r="L371" s="23">
        <v>147.62855717874297</v>
      </c>
      <c r="M371" s="1"/>
      <c r="N371" s="23">
        <v>58.109593703772276</v>
      </c>
      <c r="O371" s="23">
        <v>62.835592109431452</v>
      </c>
      <c r="P371" s="23">
        <v>0.31191868250034926</v>
      </c>
      <c r="Q371" s="23">
        <v>-2.0478503367205496</v>
      </c>
      <c r="R371" s="23">
        <v>61.09966045521125</v>
      </c>
      <c r="S371" s="23">
        <v>85.472569814171322</v>
      </c>
      <c r="T371" s="23">
        <v>143.58216351794357</v>
      </c>
      <c r="W371" s="54" t="s">
        <v>553</v>
      </c>
      <c r="X371" s="62" t="s">
        <v>557</v>
      </c>
      <c r="Y371" s="54" t="s">
        <v>558</v>
      </c>
      <c r="Z371" s="54"/>
      <c r="AA371" s="54" t="s">
        <v>930</v>
      </c>
      <c r="AB371" s="55" t="s">
        <v>373</v>
      </c>
      <c r="AC371" s="55"/>
      <c r="AD371" s="57">
        <v>5.2917680000000002</v>
      </c>
      <c r="AE371" s="57">
        <v>6.6577482484799999</v>
      </c>
      <c r="AF371" s="57">
        <v>-0.18762200000000001</v>
      </c>
      <c r="AG371" s="52">
        <f t="shared" si="20"/>
        <v>6.4701262484799997</v>
      </c>
      <c r="AH371" s="52">
        <f t="shared" si="21"/>
        <v>8.2338127801592513</v>
      </c>
      <c r="AI371" s="58">
        <v>13.525580780159251</v>
      </c>
      <c r="AJ371" s="36"/>
      <c r="AK371" s="57">
        <v>5.323942865545912</v>
      </c>
      <c r="AL371" s="57">
        <v>5.7569341134740002</v>
      </c>
      <c r="AM371" s="57">
        <v>2.8577677771999502E-2</v>
      </c>
      <c r="AN371" s="57">
        <v>-0.18762200000000001</v>
      </c>
      <c r="AO371" s="52">
        <f t="shared" si="22"/>
        <v>5.5978897912459997</v>
      </c>
      <c r="AP371" s="52">
        <f t="shared" si="23"/>
        <v>7.8309113738045619</v>
      </c>
      <c r="AQ371" s="52">
        <v>13.154854239350474</v>
      </c>
    </row>
    <row r="372" spans="3:43" x14ac:dyDescent="0.25">
      <c r="C372" s="21" t="s">
        <v>374</v>
      </c>
      <c r="D372" s="21"/>
      <c r="E372" s="21"/>
      <c r="F372" s="22">
        <v>2784932</v>
      </c>
      <c r="G372" s="23">
        <v>12.036305374781143</v>
      </c>
      <c r="H372" s="23">
        <v>26.486072823664273</v>
      </c>
      <c r="I372" s="23">
        <v>0</v>
      </c>
      <c r="J372" s="23">
        <v>26.486072823664273</v>
      </c>
      <c r="K372" s="23">
        <v>26.919728078586825</v>
      </c>
      <c r="L372" s="23">
        <v>38.956033453367972</v>
      </c>
      <c r="M372" s="1"/>
      <c r="N372" s="23">
        <v>12.104236761952272</v>
      </c>
      <c r="O372" s="23">
        <v>24.469616431350211</v>
      </c>
      <c r="P372" s="23">
        <v>0.1145143504261536</v>
      </c>
      <c r="Q372" s="23">
        <v>0</v>
      </c>
      <c r="R372" s="23">
        <v>24.584130781776363</v>
      </c>
      <c r="S372" s="23">
        <v>25.184658305828876</v>
      </c>
      <c r="T372" s="23">
        <v>37.288895067781155</v>
      </c>
      <c r="W372" s="54" t="s">
        <v>701</v>
      </c>
      <c r="X372" s="63" t="s">
        <v>566</v>
      </c>
      <c r="Y372" s="54" t="s">
        <v>567</v>
      </c>
      <c r="Z372" s="54"/>
      <c r="AA372" s="54" t="s">
        <v>931</v>
      </c>
      <c r="AB372" s="55" t="s">
        <v>374</v>
      </c>
      <c r="AC372" s="55"/>
      <c r="AD372" s="57">
        <v>33.520291999999998</v>
      </c>
      <c r="AE372" s="57">
        <v>73.761911760952998</v>
      </c>
      <c r="AF372" s="57">
        <v>0</v>
      </c>
      <c r="AG372" s="52">
        <f t="shared" si="20"/>
        <v>73.761911760952998</v>
      </c>
      <c r="AH372" s="52">
        <f t="shared" si="21"/>
        <v>74.969612157354959</v>
      </c>
      <c r="AI372" s="58">
        <v>108.48990415735496</v>
      </c>
      <c r="AJ372" s="36"/>
      <c r="AK372" s="57">
        <v>33.709476293937264</v>
      </c>
      <c r="AL372" s="57">
        <v>68.146217827393002</v>
      </c>
      <c r="AM372" s="57">
        <v>0.31891467896100878</v>
      </c>
      <c r="AN372" s="57">
        <v>0</v>
      </c>
      <c r="AO372" s="52">
        <f t="shared" si="22"/>
        <v>68.46513250635401</v>
      </c>
      <c r="AP372" s="52">
        <f t="shared" si="23"/>
        <v>70.137560824968631</v>
      </c>
      <c r="AQ372" s="52">
        <v>103.8470371189059</v>
      </c>
    </row>
    <row r="373" spans="3:43" x14ac:dyDescent="0.25">
      <c r="C373" s="21" t="s">
        <v>375</v>
      </c>
      <c r="D373" s="21" t="s">
        <v>253</v>
      </c>
      <c r="E373" s="21"/>
      <c r="F373" s="22">
        <v>107719</v>
      </c>
      <c r="G373" s="23">
        <v>30.340255665202985</v>
      </c>
      <c r="H373" s="23">
        <v>44.050939008679997</v>
      </c>
      <c r="I373" s="23">
        <v>-1.6177833065661582</v>
      </c>
      <c r="J373" s="23">
        <v>42.433155702113829</v>
      </c>
      <c r="K373" s="23">
        <v>57.972877999334422</v>
      </c>
      <c r="L373" s="23">
        <v>88.313133664537403</v>
      </c>
      <c r="M373" s="1"/>
      <c r="N373" s="23">
        <v>30.572710636068226</v>
      </c>
      <c r="O373" s="23">
        <v>38.127912999192347</v>
      </c>
      <c r="P373" s="23">
        <v>0.18835802275364549</v>
      </c>
      <c r="Q373" s="23">
        <v>-1.6177833065661582</v>
      </c>
      <c r="R373" s="23">
        <v>36.698487715379834</v>
      </c>
      <c r="S373" s="23">
        <v>55.942190175137178</v>
      </c>
      <c r="T373" s="23">
        <v>86.514900811205408</v>
      </c>
      <c r="W373" s="54" t="s">
        <v>553</v>
      </c>
      <c r="X373" s="62" t="s">
        <v>557</v>
      </c>
      <c r="Y373" s="54" t="s">
        <v>558</v>
      </c>
      <c r="Z373" s="54"/>
      <c r="AA373" s="54" t="s">
        <v>932</v>
      </c>
      <c r="AB373" s="55" t="s">
        <v>375</v>
      </c>
      <c r="AC373" s="55"/>
      <c r="AD373" s="57">
        <v>3.2682220000000002</v>
      </c>
      <c r="AE373" s="57">
        <v>4.7451230990760003</v>
      </c>
      <c r="AF373" s="57">
        <v>-0.174266</v>
      </c>
      <c r="AG373" s="52">
        <f t="shared" si="20"/>
        <v>4.570857099076</v>
      </c>
      <c r="AH373" s="52">
        <f t="shared" si="21"/>
        <v>6.2447804452103046</v>
      </c>
      <c r="AI373" s="58">
        <v>9.5130024452103044</v>
      </c>
      <c r="AJ373" s="36"/>
      <c r="AK373" s="57">
        <v>3.2932618170066328</v>
      </c>
      <c r="AL373" s="57">
        <v>4.1071006603600004</v>
      </c>
      <c r="AM373" s="57">
        <v>2.028973785299994E-2</v>
      </c>
      <c r="AN373" s="57">
        <v>-0.174266</v>
      </c>
      <c r="AO373" s="52">
        <f t="shared" si="22"/>
        <v>3.9531243982130007</v>
      </c>
      <c r="AP373" s="52">
        <f t="shared" si="23"/>
        <v>6.0260367834756021</v>
      </c>
      <c r="AQ373" s="52">
        <v>9.3192986004822345</v>
      </c>
    </row>
    <row r="374" spans="3:43" x14ac:dyDescent="0.25">
      <c r="C374" s="21" t="s">
        <v>376</v>
      </c>
      <c r="D374" s="21" t="s">
        <v>293</v>
      </c>
      <c r="E374" s="21" t="s">
        <v>107</v>
      </c>
      <c r="F374" s="22">
        <v>35071</v>
      </c>
      <c r="G374" s="23">
        <v>50.543554503721026</v>
      </c>
      <c r="H374" s="23">
        <v>75.649835331213822</v>
      </c>
      <c r="I374" s="23">
        <v>-3.1437084770893331</v>
      </c>
      <c r="J374" s="23">
        <v>72.506126854124489</v>
      </c>
      <c r="K374" s="23">
        <v>92.887462294882525</v>
      </c>
      <c r="L374" s="23">
        <v>143.43101679860354</v>
      </c>
      <c r="M374" s="1"/>
      <c r="N374" s="23">
        <v>50.729854560133035</v>
      </c>
      <c r="O374" s="23">
        <v>65.454504602321009</v>
      </c>
      <c r="P374" s="23">
        <v>0.32422256385617815</v>
      </c>
      <c r="Q374" s="23">
        <v>-3.1437084770893331</v>
      </c>
      <c r="R374" s="23">
        <v>62.63501868908785</v>
      </c>
      <c r="S374" s="23">
        <v>85.225279879239466</v>
      </c>
      <c r="T374" s="23">
        <v>135.9551344393725</v>
      </c>
      <c r="W374" s="54" t="s">
        <v>553</v>
      </c>
      <c r="X374" s="62" t="s">
        <v>557</v>
      </c>
      <c r="Y374" s="54" t="s">
        <v>558</v>
      </c>
      <c r="Z374" s="54"/>
      <c r="AA374" s="54" t="s">
        <v>933</v>
      </c>
      <c r="AB374" s="55" t="s">
        <v>376</v>
      </c>
      <c r="AC374" s="55"/>
      <c r="AD374" s="57">
        <v>1.772613</v>
      </c>
      <c r="AE374" s="57">
        <v>2.6531153749010001</v>
      </c>
      <c r="AF374" s="57">
        <v>-0.110253</v>
      </c>
      <c r="AG374" s="52">
        <f t="shared" si="20"/>
        <v>2.542862374901</v>
      </c>
      <c r="AH374" s="52">
        <f t="shared" si="21"/>
        <v>3.257656190143825</v>
      </c>
      <c r="AI374" s="58">
        <v>5.0302691901438248</v>
      </c>
      <c r="AJ374" s="36"/>
      <c r="AK374" s="57">
        <v>1.7791467292784255</v>
      </c>
      <c r="AL374" s="57">
        <v>2.2955549309080001</v>
      </c>
      <c r="AM374" s="57">
        <v>1.1370809537000023E-2</v>
      </c>
      <c r="AN374" s="57">
        <v>-0.110253</v>
      </c>
      <c r="AO374" s="52">
        <f t="shared" si="22"/>
        <v>2.1966727404449999</v>
      </c>
      <c r="AP374" s="52">
        <f t="shared" si="23"/>
        <v>2.9889357906448075</v>
      </c>
      <c r="AQ374" s="52">
        <v>4.7680825199232331</v>
      </c>
    </row>
    <row r="375" spans="3:43" x14ac:dyDescent="0.25">
      <c r="C375" s="21" t="s">
        <v>377</v>
      </c>
      <c r="D375" s="21"/>
      <c r="E375" s="21"/>
      <c r="F375" s="22">
        <v>824719</v>
      </c>
      <c r="G375" s="23">
        <v>423.5882216852043</v>
      </c>
      <c r="H375" s="23">
        <v>214.86751200658287</v>
      </c>
      <c r="I375" s="23">
        <v>0</v>
      </c>
      <c r="J375" s="23">
        <v>214.86751200658287</v>
      </c>
      <c r="K375" s="23">
        <v>268.49864368579398</v>
      </c>
      <c r="L375" s="23">
        <v>692.08686537099834</v>
      </c>
      <c r="M375" s="1"/>
      <c r="N375" s="23">
        <v>427.24621374498741</v>
      </c>
      <c r="O375" s="23">
        <v>197.86488360174317</v>
      </c>
      <c r="P375" s="23">
        <v>0.90858064214720657</v>
      </c>
      <c r="Q375" s="23">
        <v>0</v>
      </c>
      <c r="R375" s="23">
        <v>198.7734642438904</v>
      </c>
      <c r="S375" s="23">
        <v>262.73728133665139</v>
      </c>
      <c r="T375" s="23">
        <v>689.98349508163881</v>
      </c>
      <c r="W375" s="54" t="s">
        <v>608</v>
      </c>
      <c r="X375" s="63" t="s">
        <v>560</v>
      </c>
      <c r="Y375" s="54" t="s">
        <v>555</v>
      </c>
      <c r="Z375" s="54"/>
      <c r="AA375" s="54" t="s">
        <v>934</v>
      </c>
      <c r="AB375" s="55" t="s">
        <v>377</v>
      </c>
      <c r="AC375" s="55"/>
      <c r="AD375" s="57">
        <v>349.34125460000001</v>
      </c>
      <c r="AE375" s="57">
        <v>177.20531963455701</v>
      </c>
      <c r="AF375" s="57">
        <v>0</v>
      </c>
      <c r="AG375" s="52">
        <f t="shared" si="20"/>
        <v>177.20531963455701</v>
      </c>
      <c r="AH375" s="52">
        <f t="shared" si="21"/>
        <v>221.43593292190434</v>
      </c>
      <c r="AI375" s="58">
        <v>570.77718752190435</v>
      </c>
      <c r="AJ375" s="36"/>
      <c r="AK375" s="57">
        <v>352.35807015355226</v>
      </c>
      <c r="AL375" s="57">
        <v>163.18292893914602</v>
      </c>
      <c r="AM375" s="57">
        <v>0.749323718611002</v>
      </c>
      <c r="AN375" s="57">
        <v>0</v>
      </c>
      <c r="AO375" s="52">
        <f t="shared" si="22"/>
        <v>163.93225265775703</v>
      </c>
      <c r="AP375" s="52">
        <f t="shared" si="23"/>
        <v>216.68442792668179</v>
      </c>
      <c r="AQ375" s="52">
        <v>569.04249808023405</v>
      </c>
    </row>
    <row r="376" spans="3:43" x14ac:dyDescent="0.25">
      <c r="C376" s="21" t="s">
        <v>378</v>
      </c>
      <c r="D376" s="21"/>
      <c r="E376" s="21"/>
      <c r="F376" s="22">
        <v>2273284</v>
      </c>
      <c r="G376" s="23">
        <v>14.82872883458468</v>
      </c>
      <c r="H376" s="23">
        <v>23.793814687445124</v>
      </c>
      <c r="I376" s="23">
        <v>0</v>
      </c>
      <c r="J376" s="23">
        <v>23.793814687445124</v>
      </c>
      <c r="K376" s="23">
        <v>24.432023276808035</v>
      </c>
      <c r="L376" s="23">
        <v>39.260752111392719</v>
      </c>
      <c r="M376" s="1"/>
      <c r="N376" s="23">
        <v>14.962786117465502</v>
      </c>
      <c r="O376" s="23">
        <v>21.988538446147952</v>
      </c>
      <c r="P376" s="23">
        <v>0.1028741879263652</v>
      </c>
      <c r="Q376" s="23">
        <v>0</v>
      </c>
      <c r="R376" s="23">
        <v>22.09141263407432</v>
      </c>
      <c r="S376" s="23">
        <v>22.930725923612329</v>
      </c>
      <c r="T376" s="23">
        <v>37.893512041077827</v>
      </c>
      <c r="W376" s="54" t="s">
        <v>701</v>
      </c>
      <c r="X376" s="63" t="s">
        <v>566</v>
      </c>
      <c r="Y376" s="54" t="s">
        <v>567</v>
      </c>
      <c r="Z376" s="54"/>
      <c r="AA376" s="54" t="s">
        <v>935</v>
      </c>
      <c r="AB376" s="55" t="s">
        <v>378</v>
      </c>
      <c r="AC376" s="55"/>
      <c r="AD376" s="57">
        <v>33.709912000000003</v>
      </c>
      <c r="AE376" s="57">
        <v>54.090098227934</v>
      </c>
      <c r="AF376" s="57">
        <v>0</v>
      </c>
      <c r="AG376" s="52">
        <f t="shared" si="20"/>
        <v>54.090098227934</v>
      </c>
      <c r="AH376" s="52">
        <f t="shared" si="21"/>
        <v>55.540927602795279</v>
      </c>
      <c r="AI376" s="58">
        <v>89.250839602795281</v>
      </c>
      <c r="AJ376" s="36"/>
      <c r="AK376" s="57">
        <v>34.014662276256445</v>
      </c>
      <c r="AL376" s="57">
        <v>49.986192633013005</v>
      </c>
      <c r="AM376" s="57">
        <v>0.23386224542599918</v>
      </c>
      <c r="AN376" s="57">
        <v>0</v>
      </c>
      <c r="AO376" s="52">
        <f t="shared" si="22"/>
        <v>50.220054878439001</v>
      </c>
      <c r="AP376" s="52">
        <f t="shared" si="23"/>
        <v>52.128052350533125</v>
      </c>
      <c r="AQ376" s="52">
        <v>86.142714626789569</v>
      </c>
    </row>
    <row r="377" spans="3:43" x14ac:dyDescent="0.25">
      <c r="C377" s="21" t="s">
        <v>379</v>
      </c>
      <c r="D377" s="21"/>
      <c r="E377" s="21" t="s">
        <v>401</v>
      </c>
      <c r="F377" s="22">
        <v>230302</v>
      </c>
      <c r="G377" s="23">
        <v>194.00682582001025</v>
      </c>
      <c r="H377" s="23">
        <v>860.31562590686144</v>
      </c>
      <c r="I377" s="23">
        <v>0</v>
      </c>
      <c r="J377" s="23">
        <v>860.31562590686144</v>
      </c>
      <c r="K377" s="23">
        <v>1061.938888452979</v>
      </c>
      <c r="L377" s="23">
        <v>1255.9457142729893</v>
      </c>
      <c r="M377" s="1"/>
      <c r="N377" s="23">
        <v>194.50962107925918</v>
      </c>
      <c r="O377" s="23">
        <v>767.48727413919119</v>
      </c>
      <c r="P377" s="23">
        <v>3.7103834082377705</v>
      </c>
      <c r="Q377" s="23">
        <v>0</v>
      </c>
      <c r="R377" s="23">
        <v>771.19765754742889</v>
      </c>
      <c r="S377" s="23">
        <v>990.87495266716076</v>
      </c>
      <c r="T377" s="23">
        <v>1185.3845737464198</v>
      </c>
      <c r="W377" s="54" t="s">
        <v>617</v>
      </c>
      <c r="X377" s="63" t="s">
        <v>554</v>
      </c>
      <c r="Y377" s="54" t="s">
        <v>572</v>
      </c>
      <c r="Z377" s="54"/>
      <c r="AA377" s="54" t="s">
        <v>936</v>
      </c>
      <c r="AB377" s="55" t="s">
        <v>379</v>
      </c>
      <c r="AC377" s="55"/>
      <c r="AD377" s="57">
        <v>44.680160000000001</v>
      </c>
      <c r="AE377" s="57">
        <v>198.13240927760199</v>
      </c>
      <c r="AF377" s="57">
        <v>0</v>
      </c>
      <c r="AG377" s="52">
        <f t="shared" si="20"/>
        <v>198.13240927760199</v>
      </c>
      <c r="AH377" s="52">
        <f t="shared" si="21"/>
        <v>244.56664988849798</v>
      </c>
      <c r="AI377" s="58">
        <v>289.24680988849798</v>
      </c>
      <c r="AJ377" s="36"/>
      <c r="AK377" s="57">
        <v>44.795954753795542</v>
      </c>
      <c r="AL377" s="57">
        <v>176.753854208804</v>
      </c>
      <c r="AM377" s="57">
        <v>0.85450871968397502</v>
      </c>
      <c r="AN377" s="57">
        <v>0</v>
      </c>
      <c r="AO377" s="52">
        <f t="shared" si="22"/>
        <v>177.60836292848796</v>
      </c>
      <c r="AP377" s="52">
        <f t="shared" si="23"/>
        <v>228.20048334915245</v>
      </c>
      <c r="AQ377" s="52">
        <v>272.99643810294799</v>
      </c>
    </row>
    <row r="378" spans="3:43" x14ac:dyDescent="0.25">
      <c r="C378" s="21" t="s">
        <v>380</v>
      </c>
      <c r="D378" s="21" t="s">
        <v>109</v>
      </c>
      <c r="E378" s="21" t="s">
        <v>110</v>
      </c>
      <c r="F378" s="22">
        <v>65369</v>
      </c>
      <c r="G378" s="23">
        <v>83.602808670776668</v>
      </c>
      <c r="H378" s="23">
        <v>68.215294004482246</v>
      </c>
      <c r="I378" s="23">
        <v>-7.2297266288301798E-2</v>
      </c>
      <c r="J378" s="23">
        <v>68.142996738193943</v>
      </c>
      <c r="K378" s="23">
        <v>85.379296948492424</v>
      </c>
      <c r="L378" s="23">
        <v>168.98210561926908</v>
      </c>
      <c r="M378" s="1"/>
      <c r="N378" s="23">
        <v>83.403171380381494</v>
      </c>
      <c r="O378" s="23">
        <v>59.155138609662067</v>
      </c>
      <c r="P378" s="23">
        <v>0.29493349710107297</v>
      </c>
      <c r="Q378" s="23">
        <v>-7.2297266288301798E-2</v>
      </c>
      <c r="R378" s="23">
        <v>59.377774840474849</v>
      </c>
      <c r="S378" s="23">
        <v>82.112859954840005</v>
      </c>
      <c r="T378" s="23">
        <v>165.5160313352215</v>
      </c>
      <c r="W378" s="54" t="s">
        <v>553</v>
      </c>
      <c r="X378" s="62" t="s">
        <v>554</v>
      </c>
      <c r="Y378" s="54" t="s">
        <v>558</v>
      </c>
      <c r="Z378" s="54"/>
      <c r="AA378" s="54" t="s">
        <v>937</v>
      </c>
      <c r="AB378" s="55" t="s">
        <v>380</v>
      </c>
      <c r="AC378" s="55"/>
      <c r="AD378" s="57">
        <v>5.4650319999999999</v>
      </c>
      <c r="AE378" s="57">
        <v>4.459165553779</v>
      </c>
      <c r="AF378" s="57">
        <v>-4.7260000000000002E-3</v>
      </c>
      <c r="AG378" s="52">
        <f t="shared" si="20"/>
        <v>4.4544395537790002</v>
      </c>
      <c r="AH378" s="52">
        <f t="shared" si="21"/>
        <v>5.5811592622260013</v>
      </c>
      <c r="AI378" s="58">
        <v>11.046191262226001</v>
      </c>
      <c r="AJ378" s="36"/>
      <c r="AK378" s="57">
        <v>5.4519819099641582</v>
      </c>
      <c r="AL378" s="57">
        <v>3.866912255775</v>
      </c>
      <c r="AM378" s="57">
        <v>1.9279507772000042E-2</v>
      </c>
      <c r="AN378" s="57">
        <v>-4.7260000000000002E-3</v>
      </c>
      <c r="AO378" s="52">
        <f t="shared" si="22"/>
        <v>3.8814657635470002</v>
      </c>
      <c r="AP378" s="52">
        <f t="shared" si="23"/>
        <v>5.3676355423879363</v>
      </c>
      <c r="AQ378" s="52">
        <v>10.819617452352094</v>
      </c>
    </row>
    <row r="379" spans="3:43" x14ac:dyDescent="0.25">
      <c r="C379" s="21" t="s">
        <v>381</v>
      </c>
      <c r="D379" s="21"/>
      <c r="E379" s="21" t="s">
        <v>150</v>
      </c>
      <c r="F379" s="22">
        <v>321635</v>
      </c>
      <c r="G379" s="23">
        <v>305.67483016462762</v>
      </c>
      <c r="H379" s="23">
        <v>479.94429910861686</v>
      </c>
      <c r="I379" s="23">
        <v>-3.7887667697856266E-2</v>
      </c>
      <c r="J379" s="23">
        <v>479.90641144091893</v>
      </c>
      <c r="K379" s="23">
        <v>590.02472594618337</v>
      </c>
      <c r="L379" s="23">
        <v>895.69955611081093</v>
      </c>
      <c r="M379" s="1"/>
      <c r="N379" s="23">
        <v>308.06658949043549</v>
      </c>
      <c r="O379" s="23">
        <v>431.35388764804821</v>
      </c>
      <c r="P379" s="23">
        <v>2.0750720584047113</v>
      </c>
      <c r="Q379" s="23">
        <v>-3.7887667697856266E-2</v>
      </c>
      <c r="R379" s="23">
        <v>433.39107203875506</v>
      </c>
      <c r="S379" s="23">
        <v>555.54275787478923</v>
      </c>
      <c r="T379" s="23">
        <v>863.60934736522472</v>
      </c>
      <c r="W379" s="54" t="s">
        <v>575</v>
      </c>
      <c r="X379" s="63" t="s">
        <v>554</v>
      </c>
      <c r="Y379" s="54" t="s">
        <v>572</v>
      </c>
      <c r="Z379" s="54"/>
      <c r="AA379" s="54" t="s">
        <v>938</v>
      </c>
      <c r="AB379" s="55" t="s">
        <v>381</v>
      </c>
      <c r="AC379" s="55"/>
      <c r="AD379" s="57">
        <v>98.315724000000003</v>
      </c>
      <c r="AE379" s="57">
        <v>154.36688464379998</v>
      </c>
      <c r="AF379" s="57">
        <v>-1.2186000000000001E-2</v>
      </c>
      <c r="AG379" s="52">
        <f t="shared" si="20"/>
        <v>154.35469864379996</v>
      </c>
      <c r="AH379" s="52">
        <f t="shared" si="21"/>
        <v>189.77260272970068</v>
      </c>
      <c r="AI379" s="58">
        <v>288.08832672970067</v>
      </c>
      <c r="AJ379" s="36"/>
      <c r="AK379" s="57">
        <v>99.08499751075621</v>
      </c>
      <c r="AL379" s="57">
        <v>138.73850765367999</v>
      </c>
      <c r="AM379" s="57">
        <v>0.66741580150499935</v>
      </c>
      <c r="AN379" s="57">
        <v>-1.2186000000000001E-2</v>
      </c>
      <c r="AO379" s="52">
        <f t="shared" si="22"/>
        <v>139.39373745518498</v>
      </c>
      <c r="AP379" s="52">
        <f t="shared" si="23"/>
        <v>178.68199492905782</v>
      </c>
      <c r="AQ379" s="52">
        <v>277.76699243981403</v>
      </c>
    </row>
    <row r="380" spans="3:43" x14ac:dyDescent="0.25">
      <c r="C380" s="21" t="s">
        <v>382</v>
      </c>
      <c r="D380" s="21"/>
      <c r="E380" s="21" t="s">
        <v>383</v>
      </c>
      <c r="F380" s="22">
        <v>479992</v>
      </c>
      <c r="G380" s="23">
        <v>419.1364407740129</v>
      </c>
      <c r="H380" s="23">
        <v>269.10494010095795</v>
      </c>
      <c r="I380" s="23">
        <v>-2.3942565709428494</v>
      </c>
      <c r="J380" s="23">
        <v>266.71068353001505</v>
      </c>
      <c r="K380" s="23">
        <v>332.57313912396256</v>
      </c>
      <c r="L380" s="23">
        <v>751.70957989797546</v>
      </c>
      <c r="M380" s="1"/>
      <c r="N380" s="23">
        <v>421.67649183843463</v>
      </c>
      <c r="O380" s="23">
        <v>243.78136213951066</v>
      </c>
      <c r="P380" s="23">
        <v>1.14024914080442</v>
      </c>
      <c r="Q380" s="23">
        <v>-2.3942565709428494</v>
      </c>
      <c r="R380" s="23">
        <v>242.52735470937222</v>
      </c>
      <c r="S380" s="23">
        <v>325.63286293107501</v>
      </c>
      <c r="T380" s="23">
        <v>747.30935476950958</v>
      </c>
      <c r="W380" s="54" t="s">
        <v>581</v>
      </c>
      <c r="X380" s="63" t="s">
        <v>557</v>
      </c>
      <c r="Y380" s="54" t="s">
        <v>558</v>
      </c>
      <c r="Z380" s="54"/>
      <c r="AA380" s="54" t="s">
        <v>939</v>
      </c>
      <c r="AB380" s="55" t="s">
        <v>382</v>
      </c>
      <c r="AC380" s="55"/>
      <c r="AD380" s="57">
        <v>201.18213847999999</v>
      </c>
      <c r="AE380" s="57">
        <v>129.168218408939</v>
      </c>
      <c r="AF380" s="57">
        <v>-1.149224</v>
      </c>
      <c r="AG380" s="52">
        <f t="shared" si="20"/>
        <v>128.01899440893899</v>
      </c>
      <c r="AH380" s="52">
        <f t="shared" si="21"/>
        <v>159.63244619438905</v>
      </c>
      <c r="AI380" s="58">
        <v>360.81458467438904</v>
      </c>
      <c r="AJ380" s="36"/>
      <c r="AK380" s="57">
        <v>202.40134267051391</v>
      </c>
      <c r="AL380" s="57">
        <v>117.013103576068</v>
      </c>
      <c r="AM380" s="57">
        <v>0.54731046559299523</v>
      </c>
      <c r="AN380" s="57">
        <v>-1.149224</v>
      </c>
      <c r="AO380" s="52">
        <f t="shared" si="22"/>
        <v>116.411190041661</v>
      </c>
      <c r="AP380" s="52">
        <f t="shared" si="23"/>
        <v>156.30116914401256</v>
      </c>
      <c r="AQ380" s="52">
        <v>358.70251181452647</v>
      </c>
    </row>
    <row r="381" spans="3:43" x14ac:dyDescent="0.25">
      <c r="C381" s="21" t="s">
        <v>383</v>
      </c>
      <c r="D381" s="21"/>
      <c r="E381" s="21"/>
      <c r="F381" s="22">
        <v>695993</v>
      </c>
      <c r="G381" s="23">
        <v>20.614000428165227</v>
      </c>
      <c r="H381" s="23">
        <v>15.109165472185783</v>
      </c>
      <c r="I381" s="23">
        <v>0</v>
      </c>
      <c r="J381" s="23">
        <v>15.109165472185783</v>
      </c>
      <c r="K381" s="23">
        <v>15.468770886838255</v>
      </c>
      <c r="L381" s="23">
        <v>36.082771315003484</v>
      </c>
      <c r="M381" s="1"/>
      <c r="N381" s="23">
        <v>20.775537365058756</v>
      </c>
      <c r="O381" s="23">
        <v>13.999322525386031</v>
      </c>
      <c r="P381" s="23">
        <v>6.4279110983874663E-2</v>
      </c>
      <c r="Q381" s="23">
        <v>0</v>
      </c>
      <c r="R381" s="23">
        <v>14.063601636369906</v>
      </c>
      <c r="S381" s="23">
        <v>14.69744165498793</v>
      </c>
      <c r="T381" s="23">
        <v>35.472979020046687</v>
      </c>
      <c r="W381" s="54" t="s">
        <v>565</v>
      </c>
      <c r="X381" s="63" t="s">
        <v>566</v>
      </c>
      <c r="Y381" s="54" t="s">
        <v>567</v>
      </c>
      <c r="Z381" s="54"/>
      <c r="AA381" s="54" t="s">
        <v>940</v>
      </c>
      <c r="AB381" s="55" t="s">
        <v>383</v>
      </c>
      <c r="AC381" s="55"/>
      <c r="AD381" s="57">
        <v>14.347200000000001</v>
      </c>
      <c r="AE381" s="57">
        <v>10.515873404482999</v>
      </c>
      <c r="AF381" s="57">
        <v>0</v>
      </c>
      <c r="AG381" s="52">
        <f t="shared" si="20"/>
        <v>10.515873404482999</v>
      </c>
      <c r="AH381" s="52">
        <f t="shared" si="21"/>
        <v>10.766156255843217</v>
      </c>
      <c r="AI381" s="58">
        <v>25.113356255843218</v>
      </c>
      <c r="AJ381" s="36"/>
      <c r="AK381" s="57">
        <v>14.459628577319341</v>
      </c>
      <c r="AL381" s="57">
        <v>9.7434304824110001</v>
      </c>
      <c r="AM381" s="57">
        <v>4.4737811290999872E-2</v>
      </c>
      <c r="AN381" s="57">
        <v>0</v>
      </c>
      <c r="AO381" s="52">
        <f t="shared" si="22"/>
        <v>9.7881682937020003</v>
      </c>
      <c r="AP381" s="52">
        <f t="shared" si="23"/>
        <v>10.229316509780014</v>
      </c>
      <c r="AQ381" s="52">
        <v>24.688945087099356</v>
      </c>
    </row>
    <row r="382" spans="3:43" x14ac:dyDescent="0.25">
      <c r="C382" s="21" t="s">
        <v>384</v>
      </c>
      <c r="D382" s="21" t="s">
        <v>157</v>
      </c>
      <c r="E382" s="21" t="s">
        <v>158</v>
      </c>
      <c r="F382" s="22">
        <v>117994</v>
      </c>
      <c r="G382" s="23">
        <v>55.292192823363905</v>
      </c>
      <c r="H382" s="23">
        <v>41.999156701018698</v>
      </c>
      <c r="I382" s="23">
        <v>-1.3118378900622065</v>
      </c>
      <c r="J382" s="23">
        <v>40.687318810956491</v>
      </c>
      <c r="K382" s="23">
        <v>59.049251918296022</v>
      </c>
      <c r="L382" s="23">
        <v>114.34144474165991</v>
      </c>
      <c r="M382" s="1"/>
      <c r="N382" s="23">
        <v>55.824260523992187</v>
      </c>
      <c r="O382" s="23">
        <v>36.570311497186296</v>
      </c>
      <c r="P382" s="23">
        <v>0.17868423654592402</v>
      </c>
      <c r="Q382" s="23">
        <v>-1.3118378900622065</v>
      </c>
      <c r="R382" s="23">
        <v>35.437157843670015</v>
      </c>
      <c r="S382" s="23">
        <v>58.402379874369203</v>
      </c>
      <c r="T382" s="23">
        <v>114.2266403983614</v>
      </c>
      <c r="W382" s="54" t="s">
        <v>553</v>
      </c>
      <c r="X382" s="62" t="s">
        <v>557</v>
      </c>
      <c r="Y382" s="54" t="s">
        <v>555</v>
      </c>
      <c r="Z382" s="54"/>
      <c r="AA382" s="54" t="s">
        <v>941</v>
      </c>
      <c r="AB382" s="55" t="s">
        <v>384</v>
      </c>
      <c r="AC382" s="55"/>
      <c r="AD382" s="57">
        <v>6.5241470000000001</v>
      </c>
      <c r="AE382" s="57">
        <v>4.9556484957800002</v>
      </c>
      <c r="AF382" s="57">
        <v>-0.15478900000000001</v>
      </c>
      <c r="AG382" s="52">
        <f t="shared" si="20"/>
        <v>4.8008594957800002</v>
      </c>
      <c r="AH382" s="52">
        <f t="shared" si="21"/>
        <v>6.9674574308474204</v>
      </c>
      <c r="AI382" s="58">
        <v>13.491604430847421</v>
      </c>
      <c r="AJ382" s="36"/>
      <c r="AK382" s="57">
        <v>6.5869277962679345</v>
      </c>
      <c r="AL382" s="57">
        <v>4.3150773347989997</v>
      </c>
      <c r="AM382" s="57">
        <v>2.1083667806999759E-2</v>
      </c>
      <c r="AN382" s="57">
        <v>-0.15478900000000001</v>
      </c>
      <c r="AO382" s="52">
        <f t="shared" si="22"/>
        <v>4.1813720026059995</v>
      </c>
      <c r="AP382" s="52">
        <f t="shared" si="23"/>
        <v>6.8911304108963201</v>
      </c>
      <c r="AQ382" s="52">
        <v>13.478058207164255</v>
      </c>
    </row>
    <row r="383" spans="3:43" x14ac:dyDescent="0.25">
      <c r="C383" s="21" t="s">
        <v>385</v>
      </c>
      <c r="D383" s="21"/>
      <c r="E383" s="21" t="s">
        <v>38</v>
      </c>
      <c r="F383" s="22">
        <v>147983</v>
      </c>
      <c r="G383" s="23">
        <v>395.19477913003522</v>
      </c>
      <c r="H383" s="23">
        <v>192.3579947055608</v>
      </c>
      <c r="I383" s="23">
        <v>-0.50455119844847041</v>
      </c>
      <c r="J383" s="23">
        <v>191.85344350711233</v>
      </c>
      <c r="K383" s="23">
        <v>242.27660691337951</v>
      </c>
      <c r="L383" s="23">
        <v>637.47138604341467</v>
      </c>
      <c r="M383" s="1"/>
      <c r="N383" s="23">
        <v>395.60530232127547</v>
      </c>
      <c r="O383" s="23">
        <v>175.50576414903739</v>
      </c>
      <c r="P383" s="23">
        <v>0.81314662819378081</v>
      </c>
      <c r="Q383" s="23">
        <v>-0.50455119844847041</v>
      </c>
      <c r="R383" s="23">
        <v>175.8143595787827</v>
      </c>
      <c r="S383" s="23">
        <v>239.70716543532583</v>
      </c>
      <c r="T383" s="23">
        <v>635.31246775660134</v>
      </c>
      <c r="W383" s="54" t="s">
        <v>581</v>
      </c>
      <c r="X383" s="63" t="s">
        <v>554</v>
      </c>
      <c r="Y383" s="54" t="s">
        <v>572</v>
      </c>
      <c r="Z383" s="54"/>
      <c r="AA383" s="54" t="s">
        <v>942</v>
      </c>
      <c r="AB383" s="55" t="s">
        <v>385</v>
      </c>
      <c r="AC383" s="55"/>
      <c r="AD383" s="57">
        <v>58.482109000000001</v>
      </c>
      <c r="AE383" s="57">
        <v>28.465713130513002</v>
      </c>
      <c r="AF383" s="57">
        <v>-7.4664999999999995E-2</v>
      </c>
      <c r="AG383" s="52">
        <f t="shared" si="20"/>
        <v>28.391048130513003</v>
      </c>
      <c r="AH383" s="52">
        <f t="shared" si="21"/>
        <v>35.852819120862641</v>
      </c>
      <c r="AI383" s="58">
        <v>94.334928120862642</v>
      </c>
      <c r="AJ383" s="36"/>
      <c r="AK383" s="57">
        <v>58.542859453409307</v>
      </c>
      <c r="AL383" s="57">
        <v>25.971869496066997</v>
      </c>
      <c r="AM383" s="57">
        <v>0.12033187748000025</v>
      </c>
      <c r="AN383" s="57">
        <v>-7.4664999999999995E-2</v>
      </c>
      <c r="AO383" s="52">
        <f t="shared" si="22"/>
        <v>26.017536373546999</v>
      </c>
      <c r="AP383" s="52">
        <f t="shared" si="23"/>
        <v>35.472585462615825</v>
      </c>
      <c r="AQ383" s="52">
        <v>94.015444916025132</v>
      </c>
    </row>
    <row r="384" spans="3:43" x14ac:dyDescent="0.25">
      <c r="C384" s="21" t="s">
        <v>386</v>
      </c>
      <c r="D384" s="21"/>
      <c r="E384" s="21" t="s">
        <v>215</v>
      </c>
      <c r="F384" s="22">
        <v>320493</v>
      </c>
      <c r="G384" s="23">
        <v>347.45782279176143</v>
      </c>
      <c r="H384" s="23">
        <v>555.79798512176853</v>
      </c>
      <c r="I384" s="23">
        <v>0</v>
      </c>
      <c r="J384" s="23">
        <v>555.79798512176853</v>
      </c>
      <c r="K384" s="23">
        <v>678.64764088512993</v>
      </c>
      <c r="L384" s="23">
        <v>1026.1054636768913</v>
      </c>
      <c r="M384" s="1"/>
      <c r="N384" s="23">
        <v>347.50263234466127</v>
      </c>
      <c r="O384" s="23">
        <v>499.29270162060322</v>
      </c>
      <c r="P384" s="23">
        <v>2.4030306666510794</v>
      </c>
      <c r="Q384" s="23">
        <v>0</v>
      </c>
      <c r="R384" s="23">
        <v>501.69573228725443</v>
      </c>
      <c r="S384" s="23">
        <v>635.41826503102345</v>
      </c>
      <c r="T384" s="23">
        <v>982.92089737568483</v>
      </c>
      <c r="W384" s="54" t="s">
        <v>575</v>
      </c>
      <c r="X384" s="63" t="s">
        <v>554</v>
      </c>
      <c r="Y384" s="54" t="s">
        <v>572</v>
      </c>
      <c r="Z384" s="54"/>
      <c r="AA384" s="54" t="s">
        <v>943</v>
      </c>
      <c r="AB384" s="55" t="s">
        <v>386</v>
      </c>
      <c r="AC384" s="55"/>
      <c r="AD384" s="57">
        <v>111.3578</v>
      </c>
      <c r="AE384" s="57">
        <v>178.12936364563097</v>
      </c>
      <c r="AF384" s="57">
        <v>0</v>
      </c>
      <c r="AG384" s="52">
        <f t="shared" si="20"/>
        <v>178.12936364563097</v>
      </c>
      <c r="AH384" s="52">
        <f t="shared" si="21"/>
        <v>217.50181837019795</v>
      </c>
      <c r="AI384" s="58">
        <v>328.85961837019795</v>
      </c>
      <c r="AJ384" s="36"/>
      <c r="AK384" s="57">
        <v>111.37216114803752</v>
      </c>
      <c r="AL384" s="57">
        <v>160.019815820492</v>
      </c>
      <c r="AM384" s="57">
        <v>0.77015450744700431</v>
      </c>
      <c r="AN384" s="57">
        <v>0</v>
      </c>
      <c r="AO384" s="52">
        <f t="shared" si="22"/>
        <v>160.78997032793902</v>
      </c>
      <c r="AP384" s="52">
        <f t="shared" si="23"/>
        <v>203.64710601458782</v>
      </c>
      <c r="AQ384" s="52">
        <v>315.01926716262534</v>
      </c>
    </row>
    <row r="385" spans="3:43" x14ac:dyDescent="0.25">
      <c r="C385" s="21" t="s">
        <v>387</v>
      </c>
      <c r="D385" s="21" t="s">
        <v>330</v>
      </c>
      <c r="E385" s="21"/>
      <c r="F385" s="22">
        <v>101401</v>
      </c>
      <c r="G385" s="23">
        <v>79.719056025088506</v>
      </c>
      <c r="H385" s="23">
        <v>46.033055962416547</v>
      </c>
      <c r="I385" s="23">
        <v>0</v>
      </c>
      <c r="J385" s="23">
        <v>46.033055962416547</v>
      </c>
      <c r="K385" s="23">
        <v>59.975371279798409</v>
      </c>
      <c r="L385" s="23">
        <v>139.69442730488691</v>
      </c>
      <c r="M385" s="1"/>
      <c r="N385" s="23">
        <v>79.95536717363197</v>
      </c>
      <c r="O385" s="23">
        <v>39.884668261664082</v>
      </c>
      <c r="P385" s="23">
        <v>0.19902707120245711</v>
      </c>
      <c r="Q385" s="23">
        <v>0</v>
      </c>
      <c r="R385" s="23">
        <v>40.08369533286654</v>
      </c>
      <c r="S385" s="23">
        <v>59.129200247532658</v>
      </c>
      <c r="T385" s="23">
        <v>139.08456742116462</v>
      </c>
      <c r="W385" s="54" t="s">
        <v>553</v>
      </c>
      <c r="X385" s="62" t="s">
        <v>554</v>
      </c>
      <c r="Y385" s="54" t="s">
        <v>572</v>
      </c>
      <c r="Z385" s="54"/>
      <c r="AA385" s="54" t="s">
        <v>944</v>
      </c>
      <c r="AB385" s="55" t="s">
        <v>387</v>
      </c>
      <c r="AC385" s="55"/>
      <c r="AD385" s="57">
        <v>8.0835919999999994</v>
      </c>
      <c r="AE385" s="57">
        <v>4.6677979076450002</v>
      </c>
      <c r="AF385" s="57">
        <v>0</v>
      </c>
      <c r="AG385" s="52">
        <f t="shared" si="20"/>
        <v>4.6677979076450002</v>
      </c>
      <c r="AH385" s="52">
        <f t="shared" si="21"/>
        <v>6.0815626231428386</v>
      </c>
      <c r="AI385" s="58">
        <v>14.165154623142838</v>
      </c>
      <c r="AJ385" s="36"/>
      <c r="AK385" s="57">
        <v>8.1075541867734557</v>
      </c>
      <c r="AL385" s="57">
        <v>4.0443452464009999</v>
      </c>
      <c r="AM385" s="57">
        <v>2.0181544047000351E-2</v>
      </c>
      <c r="AN385" s="57">
        <v>0</v>
      </c>
      <c r="AO385" s="52">
        <f t="shared" si="22"/>
        <v>4.0645267904480002</v>
      </c>
      <c r="AP385" s="52">
        <f t="shared" si="23"/>
        <v>5.9957600343000585</v>
      </c>
      <c r="AQ385" s="52">
        <v>14.103314221073514</v>
      </c>
    </row>
    <row r="386" spans="3:43" x14ac:dyDescent="0.25">
      <c r="C386" s="21" t="s">
        <v>388</v>
      </c>
      <c r="D386" s="21"/>
      <c r="E386" s="21" t="s">
        <v>38</v>
      </c>
      <c r="F386" s="22">
        <v>161519</v>
      </c>
      <c r="G386" s="23">
        <v>480.13545743844384</v>
      </c>
      <c r="H386" s="23">
        <v>191.18041780174468</v>
      </c>
      <c r="I386" s="23">
        <v>-1.0144503123471542</v>
      </c>
      <c r="J386" s="23">
        <v>190.16596748939756</v>
      </c>
      <c r="K386" s="23">
        <v>238.67459310314084</v>
      </c>
      <c r="L386" s="23">
        <v>718.8100505415847</v>
      </c>
      <c r="M386" s="1"/>
      <c r="N386" s="23">
        <v>482.39836661191993</v>
      </c>
      <c r="O386" s="23">
        <v>174.7416460059807</v>
      </c>
      <c r="P386" s="23">
        <v>0.82658163422260367</v>
      </c>
      <c r="Q386" s="23">
        <v>-1.0144503123471542</v>
      </c>
      <c r="R386" s="23">
        <v>174.55377732785615</v>
      </c>
      <c r="S386" s="23">
        <v>238.45145178002255</v>
      </c>
      <c r="T386" s="23">
        <v>720.84981839194256</v>
      </c>
      <c r="W386" s="54" t="s">
        <v>581</v>
      </c>
      <c r="X386" s="63" t="s">
        <v>554</v>
      </c>
      <c r="Y386" s="54" t="s">
        <v>572</v>
      </c>
      <c r="Z386" s="54"/>
      <c r="AA386" s="54" t="s">
        <v>945</v>
      </c>
      <c r="AB386" s="55" t="s">
        <v>388</v>
      </c>
      <c r="AC386" s="55"/>
      <c r="AD386" s="57">
        <v>77.550998950000007</v>
      </c>
      <c r="AE386" s="57">
        <v>30.879269902920001</v>
      </c>
      <c r="AF386" s="57">
        <v>-0.163853</v>
      </c>
      <c r="AG386" s="52">
        <f t="shared" si="20"/>
        <v>30.715416902920001</v>
      </c>
      <c r="AH386" s="52">
        <f t="shared" si="21"/>
        <v>38.550481603426206</v>
      </c>
      <c r="AI386" s="58">
        <v>116.10148055342621</v>
      </c>
      <c r="AJ386" s="36"/>
      <c r="AK386" s="57">
        <v>77.916501776790696</v>
      </c>
      <c r="AL386" s="57">
        <v>28.224095921239996</v>
      </c>
      <c r="AM386" s="57">
        <v>0.13350863897800072</v>
      </c>
      <c r="AN386" s="57">
        <v>-0.163853</v>
      </c>
      <c r="AO386" s="52">
        <f t="shared" si="22"/>
        <v>28.193751560217997</v>
      </c>
      <c r="AP386" s="52">
        <f t="shared" si="23"/>
        <v>38.514440040057465</v>
      </c>
      <c r="AQ386" s="52">
        <v>116.43094181684816</v>
      </c>
    </row>
    <row r="387" spans="3:43" x14ac:dyDescent="0.25">
      <c r="C387" s="21" t="s">
        <v>389</v>
      </c>
      <c r="D387" s="21"/>
      <c r="E387" s="21" t="s">
        <v>374</v>
      </c>
      <c r="F387" s="22">
        <v>251852</v>
      </c>
      <c r="G387" s="23">
        <v>291.03203468703839</v>
      </c>
      <c r="H387" s="23">
        <v>695.55161018028048</v>
      </c>
      <c r="I387" s="23">
        <v>0</v>
      </c>
      <c r="J387" s="23">
        <v>695.55161018028048</v>
      </c>
      <c r="K387" s="23">
        <v>817.4763504316827</v>
      </c>
      <c r="L387" s="23">
        <v>1108.508385118721</v>
      </c>
      <c r="M387" s="1"/>
      <c r="N387" s="23">
        <v>292.64189974060685</v>
      </c>
      <c r="O387" s="23">
        <v>626.93172568539853</v>
      </c>
      <c r="P387" s="23">
        <v>2.9909281914775141</v>
      </c>
      <c r="Q387" s="23">
        <v>0</v>
      </c>
      <c r="R387" s="23">
        <v>629.92265387687598</v>
      </c>
      <c r="S387" s="23">
        <v>763.37661410353439</v>
      </c>
      <c r="T387" s="23">
        <v>1056.0185138441411</v>
      </c>
      <c r="W387" s="54" t="s">
        <v>575</v>
      </c>
      <c r="X387" s="63" t="s">
        <v>554</v>
      </c>
      <c r="Y387" s="54" t="s">
        <v>572</v>
      </c>
      <c r="Z387" s="54"/>
      <c r="AA387" s="54" t="s">
        <v>946</v>
      </c>
      <c r="AB387" s="55" t="s">
        <v>389</v>
      </c>
      <c r="AC387" s="55"/>
      <c r="AD387" s="57">
        <v>73.296999999999997</v>
      </c>
      <c r="AE387" s="57">
        <v>175.17606412712402</v>
      </c>
      <c r="AF387" s="57">
        <v>0</v>
      </c>
      <c r="AG387" s="52">
        <f t="shared" si="20"/>
        <v>175.17606412712402</v>
      </c>
      <c r="AH387" s="52">
        <f t="shared" si="21"/>
        <v>205.88305380892015</v>
      </c>
      <c r="AI387" s="58">
        <v>279.18005380892015</v>
      </c>
      <c r="AJ387" s="36"/>
      <c r="AK387" s="57">
        <v>73.702447733471317</v>
      </c>
      <c r="AL387" s="57">
        <v>157.894008977319</v>
      </c>
      <c r="AM387" s="57">
        <v>0.75327124687999492</v>
      </c>
      <c r="AN387" s="57">
        <v>0</v>
      </c>
      <c r="AO387" s="52">
        <f t="shared" si="22"/>
        <v>158.64728022419899</v>
      </c>
      <c r="AP387" s="52">
        <f t="shared" si="23"/>
        <v>192.25792701520334</v>
      </c>
      <c r="AQ387" s="52">
        <v>265.96037474867467</v>
      </c>
    </row>
    <row r="388" spans="3:43" x14ac:dyDescent="0.25">
      <c r="C388" s="21" t="s">
        <v>390</v>
      </c>
      <c r="D388" s="21" t="s">
        <v>391</v>
      </c>
      <c r="E388" s="21" t="s">
        <v>169</v>
      </c>
      <c r="F388" s="22">
        <v>99232</v>
      </c>
      <c r="G388" s="23">
        <v>47.343417445985168</v>
      </c>
      <c r="H388" s="23">
        <v>58.170991121281432</v>
      </c>
      <c r="I388" s="23">
        <v>-0.14568889068042568</v>
      </c>
      <c r="J388" s="23">
        <v>58.025302230601007</v>
      </c>
      <c r="K388" s="23">
        <v>76.507018580269772</v>
      </c>
      <c r="L388" s="23">
        <v>123.85043602625493</v>
      </c>
      <c r="M388" s="1"/>
      <c r="N388" s="23">
        <v>47.648360485723593</v>
      </c>
      <c r="O388" s="23">
        <v>50.399885548109481</v>
      </c>
      <c r="P388" s="23">
        <v>0.24916179089406632</v>
      </c>
      <c r="Q388" s="23">
        <v>-0.14568889068042568</v>
      </c>
      <c r="R388" s="23">
        <v>50.503358448323119</v>
      </c>
      <c r="S388" s="23">
        <v>73.399392916116796</v>
      </c>
      <c r="T388" s="23">
        <v>121.04775340184038</v>
      </c>
      <c r="W388" s="54" t="s">
        <v>553</v>
      </c>
      <c r="X388" s="62" t="s">
        <v>554</v>
      </c>
      <c r="Y388" s="54" t="s">
        <v>555</v>
      </c>
      <c r="Z388" s="54"/>
      <c r="AA388" s="54" t="s">
        <v>947</v>
      </c>
      <c r="AB388" s="55" t="s">
        <v>390</v>
      </c>
      <c r="AC388" s="55"/>
      <c r="AD388" s="57">
        <v>4.6979819999999997</v>
      </c>
      <c r="AE388" s="57">
        <v>5.7724237909469993</v>
      </c>
      <c r="AF388" s="57">
        <v>-1.4456999999999999E-2</v>
      </c>
      <c r="AG388" s="52">
        <f t="shared" si="20"/>
        <v>5.7579667909469991</v>
      </c>
      <c r="AH388" s="52">
        <f t="shared" si="21"/>
        <v>7.5919444677573296</v>
      </c>
      <c r="AI388" s="58">
        <v>12.289926467757329</v>
      </c>
      <c r="AJ388" s="36"/>
      <c r="AK388" s="57">
        <v>4.7282421077193231</v>
      </c>
      <c r="AL388" s="57">
        <v>5.0012814427099999</v>
      </c>
      <c r="AM388" s="57">
        <v>2.4724822833999991E-2</v>
      </c>
      <c r="AN388" s="57">
        <v>-1.4456999999999999E-2</v>
      </c>
      <c r="AO388" s="52">
        <f t="shared" si="22"/>
        <v>5.0115492655439997</v>
      </c>
      <c r="AP388" s="52">
        <f t="shared" si="23"/>
        <v>7.2835685578521012</v>
      </c>
      <c r="AQ388" s="52">
        <v>12.011810665571424</v>
      </c>
    </row>
    <row r="389" spans="3:43" x14ac:dyDescent="0.25">
      <c r="C389" s="21" t="s">
        <v>391</v>
      </c>
      <c r="D389" s="21"/>
      <c r="E389" s="21"/>
      <c r="F389" s="22">
        <v>571599</v>
      </c>
      <c r="G389" s="23">
        <v>341.83023413266989</v>
      </c>
      <c r="H389" s="23">
        <v>246.73764255128856</v>
      </c>
      <c r="I389" s="23">
        <v>0</v>
      </c>
      <c r="J389" s="23">
        <v>246.73764255128856</v>
      </c>
      <c r="K389" s="23">
        <v>312.87834953210574</v>
      </c>
      <c r="L389" s="23">
        <v>654.70858366477557</v>
      </c>
      <c r="M389" s="1"/>
      <c r="N389" s="23">
        <v>343.64782403658813</v>
      </c>
      <c r="O389" s="23">
        <v>225.02515312856917</v>
      </c>
      <c r="P389" s="23">
        <v>1.0501137327986696</v>
      </c>
      <c r="Q389" s="23">
        <v>0</v>
      </c>
      <c r="R389" s="23">
        <v>226.07526686136779</v>
      </c>
      <c r="S389" s="23">
        <v>302.13591542979958</v>
      </c>
      <c r="T389" s="23">
        <v>645.78373946638783</v>
      </c>
      <c r="W389" s="54" t="s">
        <v>608</v>
      </c>
      <c r="X389" s="63" t="s">
        <v>560</v>
      </c>
      <c r="Y389" s="54" t="s">
        <v>555</v>
      </c>
      <c r="Z389" s="54"/>
      <c r="AA389" s="54" t="s">
        <v>948</v>
      </c>
      <c r="AB389" s="55" t="s">
        <v>391</v>
      </c>
      <c r="AC389" s="55"/>
      <c r="AD389" s="57">
        <v>195.38981999999999</v>
      </c>
      <c r="AE389" s="57">
        <v>141.03498974467399</v>
      </c>
      <c r="AF389" s="57">
        <v>0</v>
      </c>
      <c r="AG389" s="52">
        <f t="shared" si="20"/>
        <v>141.03498974467399</v>
      </c>
      <c r="AH389" s="52">
        <f t="shared" si="21"/>
        <v>178.84095171420211</v>
      </c>
      <c r="AI389" s="58">
        <v>374.23077171420209</v>
      </c>
      <c r="AJ389" s="36"/>
      <c r="AK389" s="57">
        <v>196.42875257148975</v>
      </c>
      <c r="AL389" s="57">
        <v>128.624152503137</v>
      </c>
      <c r="AM389" s="57">
        <v>0.60024395955398679</v>
      </c>
      <c r="AN389" s="57">
        <v>0</v>
      </c>
      <c r="AO389" s="52">
        <f t="shared" si="22"/>
        <v>129.22439646269098</v>
      </c>
      <c r="AP389" s="52">
        <f t="shared" si="23"/>
        <v>172.70058712375803</v>
      </c>
      <c r="AQ389" s="52">
        <v>369.12933969524778</v>
      </c>
    </row>
    <row r="390" spans="3:43" x14ac:dyDescent="0.25">
      <c r="C390" s="21" t="s">
        <v>392</v>
      </c>
      <c r="D390" s="21" t="s">
        <v>377</v>
      </c>
      <c r="E390" s="21"/>
      <c r="F390" s="22">
        <v>106868</v>
      </c>
      <c r="G390" s="23">
        <v>71.314238125538054</v>
      </c>
      <c r="H390" s="23">
        <v>55.906333024460082</v>
      </c>
      <c r="I390" s="23">
        <v>0</v>
      </c>
      <c r="J390" s="23">
        <v>55.906333024460082</v>
      </c>
      <c r="K390" s="23">
        <v>69.776196635045025</v>
      </c>
      <c r="L390" s="23">
        <v>141.09043476058307</v>
      </c>
      <c r="M390" s="1"/>
      <c r="N390" s="23">
        <v>72.103498536922316</v>
      </c>
      <c r="O390" s="23">
        <v>48.549606851489685</v>
      </c>
      <c r="P390" s="23">
        <v>0.23820411592805985</v>
      </c>
      <c r="Q390" s="23">
        <v>0</v>
      </c>
      <c r="R390" s="23">
        <v>48.787810967417748</v>
      </c>
      <c r="S390" s="23">
        <v>64.142912702348994</v>
      </c>
      <c r="T390" s="23">
        <v>136.24641123927131</v>
      </c>
      <c r="W390" s="54" t="s">
        <v>553</v>
      </c>
      <c r="X390" s="62" t="s">
        <v>554</v>
      </c>
      <c r="Y390" s="54" t="s">
        <v>555</v>
      </c>
      <c r="Z390" s="54"/>
      <c r="AA390" s="54" t="s">
        <v>949</v>
      </c>
      <c r="AB390" s="55" t="s">
        <v>392</v>
      </c>
      <c r="AC390" s="55"/>
      <c r="AD390" s="57">
        <v>7.6212099999999996</v>
      </c>
      <c r="AE390" s="57">
        <v>5.9745979976579999</v>
      </c>
      <c r="AF390" s="57">
        <v>0</v>
      </c>
      <c r="AG390" s="52">
        <f t="shared" si="20"/>
        <v>5.9745979976579999</v>
      </c>
      <c r="AH390" s="52">
        <f t="shared" si="21"/>
        <v>7.4568425819939925</v>
      </c>
      <c r="AI390" s="58">
        <v>15.078052581993992</v>
      </c>
      <c r="AJ390" s="36"/>
      <c r="AK390" s="57">
        <v>7.705556681643813</v>
      </c>
      <c r="AL390" s="57">
        <v>5.1883993850049999</v>
      </c>
      <c r="AM390" s="57">
        <v>2.54563974609999E-2</v>
      </c>
      <c r="AN390" s="57">
        <v>0</v>
      </c>
      <c r="AO390" s="52">
        <f t="shared" si="22"/>
        <v>5.2138557824660001</v>
      </c>
      <c r="AP390" s="52">
        <f t="shared" si="23"/>
        <v>6.8548247946746326</v>
      </c>
      <c r="AQ390" s="52">
        <v>14.560381476318446</v>
      </c>
    </row>
    <row r="391" spans="3:43" x14ac:dyDescent="0.25">
      <c r="C391" s="21" t="s">
        <v>393</v>
      </c>
      <c r="D391" s="21" t="s">
        <v>391</v>
      </c>
      <c r="E391" s="21" t="s">
        <v>169</v>
      </c>
      <c r="F391" s="22">
        <v>118389</v>
      </c>
      <c r="G391" s="23">
        <v>40.336171434846143</v>
      </c>
      <c r="H391" s="23">
        <v>49.469594759631377</v>
      </c>
      <c r="I391" s="23">
        <v>-1.448994416711012</v>
      </c>
      <c r="J391" s="23">
        <v>48.020600342920368</v>
      </c>
      <c r="K391" s="23">
        <v>64.470878519378701</v>
      </c>
      <c r="L391" s="23">
        <v>104.80704995422484</v>
      </c>
      <c r="M391" s="1"/>
      <c r="N391" s="23">
        <v>40.629365277780522</v>
      </c>
      <c r="O391" s="23">
        <v>42.797598904154945</v>
      </c>
      <c r="P391" s="23">
        <v>0.21180514793603633</v>
      </c>
      <c r="Q391" s="23">
        <v>-1.448994416711012</v>
      </c>
      <c r="R391" s="23">
        <v>41.560409635379969</v>
      </c>
      <c r="S391" s="23">
        <v>63.706845404254835</v>
      </c>
      <c r="T391" s="23">
        <v>104.33621068203536</v>
      </c>
      <c r="W391" s="54" t="s">
        <v>553</v>
      </c>
      <c r="X391" s="62" t="s">
        <v>557</v>
      </c>
      <c r="Y391" s="54" t="s">
        <v>555</v>
      </c>
      <c r="Z391" s="54"/>
      <c r="AA391" s="54" t="s">
        <v>950</v>
      </c>
      <c r="AB391" s="55" t="s">
        <v>393</v>
      </c>
      <c r="AC391" s="55"/>
      <c r="AD391" s="57">
        <v>4.7753589999999999</v>
      </c>
      <c r="AE391" s="57">
        <v>5.8566558539979994</v>
      </c>
      <c r="AF391" s="57">
        <v>-0.171545</v>
      </c>
      <c r="AG391" s="52">
        <f t="shared" si="20"/>
        <v>5.6851108539979993</v>
      </c>
      <c r="AH391" s="52">
        <f t="shared" si="21"/>
        <v>7.6326428370307244</v>
      </c>
      <c r="AI391" s="58">
        <v>12.408001837030724</v>
      </c>
      <c r="AJ391" s="36"/>
      <c r="AK391" s="57">
        <v>4.8100699258711588</v>
      </c>
      <c r="AL391" s="57">
        <v>5.0667649366639997</v>
      </c>
      <c r="AM391" s="57">
        <v>2.5075399658999405E-2</v>
      </c>
      <c r="AN391" s="57">
        <v>-0.171545</v>
      </c>
      <c r="AO391" s="52">
        <f t="shared" si="22"/>
        <v>4.9202953363229991</v>
      </c>
      <c r="AP391" s="52">
        <f t="shared" si="23"/>
        <v>7.542189720564326</v>
      </c>
      <c r="AQ391" s="52">
        <v>12.352259646435485</v>
      </c>
    </row>
    <row r="392" spans="3:43" x14ac:dyDescent="0.25">
      <c r="C392" s="21" t="s">
        <v>394</v>
      </c>
      <c r="D392" s="21" t="s">
        <v>61</v>
      </c>
      <c r="E392" s="21" t="s">
        <v>62</v>
      </c>
      <c r="F392" s="22">
        <v>172909</v>
      </c>
      <c r="G392" s="23">
        <v>48.935278094257669</v>
      </c>
      <c r="H392" s="23">
        <v>42.854409157510602</v>
      </c>
      <c r="I392" s="23">
        <v>-1.1250715694382594</v>
      </c>
      <c r="J392" s="23">
        <v>41.72933758807234</v>
      </c>
      <c r="K392" s="23">
        <v>60.412047946199863</v>
      </c>
      <c r="L392" s="23">
        <v>109.34732604045753</v>
      </c>
      <c r="M392" s="1"/>
      <c r="N392" s="23">
        <v>49.268710813660554</v>
      </c>
      <c r="O392" s="23">
        <v>37.10156274365707</v>
      </c>
      <c r="P392" s="23">
        <v>0.1829657216859705</v>
      </c>
      <c r="Q392" s="23">
        <v>-1.1250715694382594</v>
      </c>
      <c r="R392" s="23">
        <v>36.159456895904782</v>
      </c>
      <c r="S392" s="23">
        <v>58.253838874395825</v>
      </c>
      <c r="T392" s="23">
        <v>107.52254968805637</v>
      </c>
      <c r="W392" s="54" t="s">
        <v>553</v>
      </c>
      <c r="X392" s="62" t="s">
        <v>560</v>
      </c>
      <c r="Y392" s="54" t="s">
        <v>555</v>
      </c>
      <c r="Z392" s="54"/>
      <c r="AA392" s="54" t="s">
        <v>951</v>
      </c>
      <c r="AB392" s="55" t="s">
        <v>394</v>
      </c>
      <c r="AC392" s="55"/>
      <c r="AD392" s="57">
        <v>8.4613499999999995</v>
      </c>
      <c r="AE392" s="57">
        <v>7.4099130330160001</v>
      </c>
      <c r="AF392" s="57">
        <v>-0.19453500000000001</v>
      </c>
      <c r="AG392" s="52">
        <f t="shared" si="20"/>
        <v>7.215378033016</v>
      </c>
      <c r="AH392" s="52">
        <f t="shared" si="21"/>
        <v>10.445786798329472</v>
      </c>
      <c r="AI392" s="58">
        <v>18.907136798329471</v>
      </c>
      <c r="AJ392" s="36"/>
      <c r="AK392" s="57">
        <v>8.5190035180792325</v>
      </c>
      <c r="AL392" s="57">
        <v>6.4151941124430003</v>
      </c>
      <c r="AM392" s="57">
        <v>3.1636419970999474E-2</v>
      </c>
      <c r="AN392" s="57">
        <v>-0.19453500000000001</v>
      </c>
      <c r="AO392" s="52">
        <f t="shared" si="22"/>
        <v>6.2522955324139993</v>
      </c>
      <c r="AP392" s="52">
        <f t="shared" si="23"/>
        <v>10.072613025932908</v>
      </c>
      <c r="AQ392" s="52">
        <v>18.59161654401214</v>
      </c>
    </row>
    <row r="393" spans="3:43" x14ac:dyDescent="0.25">
      <c r="C393" s="21" t="s">
        <v>395</v>
      </c>
      <c r="D393" s="21" t="s">
        <v>194</v>
      </c>
      <c r="E393" s="21" t="s">
        <v>195</v>
      </c>
      <c r="F393" s="22">
        <v>108748</v>
      </c>
      <c r="G393" s="23">
        <v>55.903722367307907</v>
      </c>
      <c r="H393" s="23">
        <v>69.208700587146438</v>
      </c>
      <c r="I393" s="23">
        <v>-0.44779674108949125</v>
      </c>
      <c r="J393" s="23">
        <v>68.760903846056948</v>
      </c>
      <c r="K393" s="23">
        <v>84.298865171376463</v>
      </c>
      <c r="L393" s="23">
        <v>140.20258753868436</v>
      </c>
      <c r="M393" s="1"/>
      <c r="N393" s="23">
        <v>56.141096615846941</v>
      </c>
      <c r="O393" s="23">
        <v>59.800194656572998</v>
      </c>
      <c r="P393" s="23">
        <v>0.29639582359215738</v>
      </c>
      <c r="Q393" s="23">
        <v>-0.44779674108949125</v>
      </c>
      <c r="R393" s="23">
        <v>59.648793739075671</v>
      </c>
      <c r="S393" s="23">
        <v>78.921079849643647</v>
      </c>
      <c r="T393" s="23">
        <v>135.06217646549061</v>
      </c>
      <c r="W393" s="54" t="s">
        <v>553</v>
      </c>
      <c r="X393" s="62" t="s">
        <v>560</v>
      </c>
      <c r="Y393" s="54" t="s">
        <v>555</v>
      </c>
      <c r="Z393" s="54"/>
      <c r="AA393" s="54" t="s">
        <v>952</v>
      </c>
      <c r="AB393" s="55" t="s">
        <v>395</v>
      </c>
      <c r="AC393" s="55"/>
      <c r="AD393" s="57">
        <v>6.0794180000000004</v>
      </c>
      <c r="AE393" s="57">
        <v>7.5263077714510001</v>
      </c>
      <c r="AF393" s="57">
        <v>-4.8696999999999997E-2</v>
      </c>
      <c r="AG393" s="52">
        <f t="shared" si="20"/>
        <v>7.4776107714510003</v>
      </c>
      <c r="AH393" s="52">
        <f t="shared" si="21"/>
        <v>9.1673329896568472</v>
      </c>
      <c r="AI393" s="58">
        <v>15.246750989656848</v>
      </c>
      <c r="AJ393" s="36"/>
      <c r="AK393" s="57">
        <v>6.1052319747801231</v>
      </c>
      <c r="AL393" s="57">
        <v>6.5031515685130001</v>
      </c>
      <c r="AM393" s="57">
        <v>3.2232453023999928E-2</v>
      </c>
      <c r="AN393" s="57">
        <v>-4.8696999999999997E-2</v>
      </c>
      <c r="AO393" s="52">
        <f t="shared" si="22"/>
        <v>6.4866870215370005</v>
      </c>
      <c r="AP393" s="52">
        <f t="shared" si="23"/>
        <v>8.5825095914890479</v>
      </c>
      <c r="AQ393" s="52">
        <v>14.687741566269171</v>
      </c>
    </row>
    <row r="394" spans="3:43" x14ac:dyDescent="0.25">
      <c r="C394" s="21" t="s">
        <v>396</v>
      </c>
      <c r="D394" s="21" t="s">
        <v>391</v>
      </c>
      <c r="E394" s="21" t="s">
        <v>169</v>
      </c>
      <c r="F394" s="22">
        <v>98745</v>
      </c>
      <c r="G394" s="23">
        <v>60.277684946073222</v>
      </c>
      <c r="H394" s="23">
        <v>63.665960142781927</v>
      </c>
      <c r="I394" s="23">
        <v>-0.66100562053774869</v>
      </c>
      <c r="J394" s="23">
        <v>63.004954522244169</v>
      </c>
      <c r="K394" s="23">
        <v>79.019753084267265</v>
      </c>
      <c r="L394" s="23">
        <v>139.29743803034049</v>
      </c>
      <c r="M394" s="1"/>
      <c r="N394" s="23">
        <v>60.414311613082774</v>
      </c>
      <c r="O394" s="23">
        <v>55.128189092024904</v>
      </c>
      <c r="P394" s="23">
        <v>0.27222422234037036</v>
      </c>
      <c r="Q394" s="23">
        <v>-0.66100562053774869</v>
      </c>
      <c r="R394" s="23">
        <v>54.739407693827523</v>
      </c>
      <c r="S394" s="23">
        <v>75.798984217560374</v>
      </c>
      <c r="T394" s="23">
        <v>136.21329583064315</v>
      </c>
      <c r="W394" s="54" t="s">
        <v>553</v>
      </c>
      <c r="X394" s="62" t="s">
        <v>560</v>
      </c>
      <c r="Y394" s="54" t="s">
        <v>555</v>
      </c>
      <c r="Z394" s="54"/>
      <c r="AA394" s="54" t="s">
        <v>953</v>
      </c>
      <c r="AB394" s="55" t="s">
        <v>396</v>
      </c>
      <c r="AC394" s="55"/>
      <c r="AD394" s="57">
        <v>5.9521199999999999</v>
      </c>
      <c r="AE394" s="57">
        <v>6.2866952342990006</v>
      </c>
      <c r="AF394" s="57">
        <v>-6.5270999999999996E-2</v>
      </c>
      <c r="AG394" s="52">
        <f t="shared" si="20"/>
        <v>6.2214242342990005</v>
      </c>
      <c r="AH394" s="52">
        <f t="shared" si="21"/>
        <v>7.8028055183059708</v>
      </c>
      <c r="AI394" s="58">
        <v>13.754925518305971</v>
      </c>
      <c r="AJ394" s="36"/>
      <c r="AK394" s="57">
        <v>5.9656112002338579</v>
      </c>
      <c r="AL394" s="57">
        <v>5.4436330318919994</v>
      </c>
      <c r="AM394" s="57">
        <v>2.6880780834999868E-2</v>
      </c>
      <c r="AN394" s="57">
        <v>-6.5270999999999996E-2</v>
      </c>
      <c r="AO394" s="52">
        <f t="shared" si="22"/>
        <v>5.4052428127269989</v>
      </c>
      <c r="AP394" s="52">
        <f t="shared" si="23"/>
        <v>7.4847706965629994</v>
      </c>
      <c r="AQ394" s="52">
        <v>13.450381896796857</v>
      </c>
    </row>
    <row r="395" spans="3:43" x14ac:dyDescent="0.25">
      <c r="C395" s="21" t="s">
        <v>397</v>
      </c>
      <c r="D395" s="21"/>
      <c r="E395" s="21" t="s">
        <v>241</v>
      </c>
      <c r="F395" s="22">
        <v>201559</v>
      </c>
      <c r="G395" s="23">
        <v>345.85436522308601</v>
      </c>
      <c r="H395" s="23">
        <v>288.09444818395605</v>
      </c>
      <c r="I395" s="23">
        <v>-0.29647894661116592</v>
      </c>
      <c r="J395" s="23">
        <v>287.79796923734483</v>
      </c>
      <c r="K395" s="23">
        <v>355.13266892186033</v>
      </c>
      <c r="L395" s="23">
        <v>700.98703414494639</v>
      </c>
      <c r="M395" s="1"/>
      <c r="N395" s="23">
        <v>347.38685564613894</v>
      </c>
      <c r="O395" s="23">
        <v>260.02580482665127</v>
      </c>
      <c r="P395" s="23">
        <v>1.2455960842085809</v>
      </c>
      <c r="Q395" s="23">
        <v>-0.29647894661116592</v>
      </c>
      <c r="R395" s="23">
        <v>260.97492196424867</v>
      </c>
      <c r="S395" s="23">
        <v>340.68271701798284</v>
      </c>
      <c r="T395" s="23">
        <v>688.06957266412178</v>
      </c>
      <c r="W395" s="54" t="s">
        <v>581</v>
      </c>
      <c r="X395" s="63" t="s">
        <v>554</v>
      </c>
      <c r="Y395" s="54" t="s">
        <v>572</v>
      </c>
      <c r="Z395" s="54"/>
      <c r="AA395" s="54" t="s">
        <v>954</v>
      </c>
      <c r="AB395" s="55" t="s">
        <v>397</v>
      </c>
      <c r="AC395" s="55"/>
      <c r="AD395" s="57">
        <v>69.710059999999999</v>
      </c>
      <c r="AE395" s="57">
        <v>58.068028881509996</v>
      </c>
      <c r="AF395" s="57">
        <v>-5.9757999999999999E-2</v>
      </c>
      <c r="AG395" s="52">
        <f t="shared" si="20"/>
        <v>58.008270881509993</v>
      </c>
      <c r="AH395" s="52">
        <f t="shared" si="21"/>
        <v>71.580185615221239</v>
      </c>
      <c r="AI395" s="58">
        <v>141.29024561522124</v>
      </c>
      <c r="AJ395" s="36"/>
      <c r="AK395" s="57">
        <v>70.018947237180114</v>
      </c>
      <c r="AL395" s="57">
        <v>52.410541195055004</v>
      </c>
      <c r="AM395" s="57">
        <v>0.25106110113699737</v>
      </c>
      <c r="AN395" s="57">
        <v>-5.9757999999999999E-2</v>
      </c>
      <c r="AO395" s="52">
        <f t="shared" si="22"/>
        <v>52.601844296191999</v>
      </c>
      <c r="AP395" s="52">
        <f t="shared" si="23"/>
        <v>68.667667759427601</v>
      </c>
      <c r="AQ395" s="52">
        <v>138.68661499660772</v>
      </c>
    </row>
    <row r="396" spans="3:43" x14ac:dyDescent="0.25">
      <c r="C396" s="29"/>
      <c r="D396" s="29"/>
      <c r="E396" s="29"/>
      <c r="F396" s="30"/>
      <c r="G396" s="29"/>
      <c r="H396" s="29"/>
      <c r="I396" s="29"/>
      <c r="J396" s="29"/>
      <c r="K396" s="29"/>
      <c r="L396" s="29"/>
      <c r="M396" s="29"/>
      <c r="N396" s="29"/>
      <c r="O396" s="29"/>
      <c r="P396" s="29"/>
      <c r="Q396" s="29"/>
      <c r="R396" s="29"/>
      <c r="S396" s="29"/>
      <c r="T396" s="29"/>
    </row>
    <row r="397" spans="3:43" x14ac:dyDescent="0.25">
      <c r="C397" s="29"/>
      <c r="D397" s="29"/>
      <c r="E397" s="29"/>
      <c r="F397" s="30"/>
      <c r="G397" s="29"/>
      <c r="H397" s="29"/>
      <c r="I397" s="29"/>
      <c r="J397" s="29"/>
      <c r="K397" s="29"/>
      <c r="L397" s="29"/>
      <c r="M397" s="29"/>
      <c r="N397" s="29"/>
      <c r="O397" s="29"/>
      <c r="P397" s="29"/>
      <c r="Q397" s="29"/>
      <c r="R397" s="29"/>
      <c r="S397" s="29"/>
      <c r="T397" s="29"/>
    </row>
    <row r="398" spans="3:43" x14ac:dyDescent="0.25">
      <c r="C398" s="29"/>
      <c r="D398" s="29"/>
      <c r="E398" s="29"/>
      <c r="F398" s="31">
        <v>10358996</v>
      </c>
      <c r="G398" s="32">
        <v>407.6729766079647</v>
      </c>
      <c r="H398" s="32">
        <v>372.76024782233333</v>
      </c>
      <c r="I398" s="32">
        <v>-1.7825533478340951</v>
      </c>
      <c r="J398" s="32">
        <v>370.9776944744994</v>
      </c>
      <c r="K398" s="32">
        <v>447.92199871017482</v>
      </c>
      <c r="L398" s="32">
        <v>855.59497531813963</v>
      </c>
      <c r="M398" s="29"/>
      <c r="N398" s="32">
        <v>410.77384871018353</v>
      </c>
      <c r="O398" s="32">
        <v>336.56248629808891</v>
      </c>
      <c r="P398" s="32">
        <v>1.592174458920828</v>
      </c>
      <c r="Q398" s="32">
        <v>-1.7825533478340951</v>
      </c>
      <c r="R398" s="32">
        <v>336.37210740917561</v>
      </c>
      <c r="S398" s="32">
        <v>427.80696051473893</v>
      </c>
      <c r="T398" s="32">
        <v>838.5808092249224</v>
      </c>
    </row>
    <row r="399" spans="3:43" x14ac:dyDescent="0.25">
      <c r="C399" s="29"/>
      <c r="D399" s="29"/>
      <c r="E399" s="29"/>
      <c r="F399" s="31">
        <v>14366993</v>
      </c>
      <c r="G399" s="32">
        <v>402.70650844961079</v>
      </c>
      <c r="H399" s="32">
        <v>333.95394407127958</v>
      </c>
      <c r="I399" s="32">
        <v>-1.0622281224748975</v>
      </c>
      <c r="J399" s="32">
        <v>332.89171594880486</v>
      </c>
      <c r="K399" s="32">
        <v>409.59587964713734</v>
      </c>
      <c r="L399" s="32">
        <v>812.30238809674859</v>
      </c>
      <c r="M399" s="29"/>
      <c r="N399" s="32">
        <v>405.18948904052047</v>
      </c>
      <c r="O399" s="32">
        <v>302.253276702059</v>
      </c>
      <c r="P399" s="32">
        <v>1.4263052573228121</v>
      </c>
      <c r="Q399" s="32">
        <v>-1.0622281224748975</v>
      </c>
      <c r="R399" s="32">
        <v>302.61735383690689</v>
      </c>
      <c r="S399" s="32">
        <v>393.49263081121535</v>
      </c>
      <c r="T399" s="32">
        <v>798.68211985173525</v>
      </c>
    </row>
    <row r="400" spans="3:43" x14ac:dyDescent="0.25">
      <c r="C400" s="29"/>
      <c r="D400" s="29"/>
      <c r="E400" s="29"/>
      <c r="F400" s="31">
        <v>29340052</v>
      </c>
      <c r="G400" s="32">
        <v>320.3503583395148</v>
      </c>
      <c r="H400" s="32">
        <v>532.66674038678809</v>
      </c>
      <c r="I400" s="32">
        <v>-0.2291595461385004</v>
      </c>
      <c r="J400" s="32">
        <v>532.43758084064962</v>
      </c>
      <c r="K400" s="32">
        <v>637.35495078663462</v>
      </c>
      <c r="L400" s="32">
        <v>957.70530912614879</v>
      </c>
      <c r="M400" s="29"/>
      <c r="N400" s="32">
        <v>322.46885111476348</v>
      </c>
      <c r="O400" s="32">
        <v>479.01441436900416</v>
      </c>
      <c r="P400" s="32">
        <v>2.2936028079299193</v>
      </c>
      <c r="Q400" s="32">
        <v>-0.2291595461385004</v>
      </c>
      <c r="R400" s="32">
        <v>481.07885763079537</v>
      </c>
      <c r="S400" s="32">
        <v>600.19889264056394</v>
      </c>
      <c r="T400" s="32">
        <v>922.66774375532748</v>
      </c>
    </row>
  </sheetData>
  <mergeCells count="4">
    <mergeCell ref="G4:L4"/>
    <mergeCell ref="N4:T4"/>
    <mergeCell ref="AD4:AI4"/>
    <mergeCell ref="AK4:A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184"/>
  <sheetViews>
    <sheetView tabSelected="1" view="pageBreakPreview" zoomScaleNormal="100" zoomScaleSheetLayoutView="100" workbookViewId="0">
      <selection activeCell="C3" sqref="C3:G3"/>
    </sheetView>
  </sheetViews>
  <sheetFormatPr defaultRowHeight="15" x14ac:dyDescent="0.25"/>
  <cols>
    <col min="1" max="1" width="2.28515625" customWidth="1"/>
    <col min="2" max="2" width="30.28515625" bestFit="1" customWidth="1"/>
    <col min="3" max="9" width="12.28515625" customWidth="1"/>
    <col min="10" max="10" width="0.140625" customWidth="1"/>
    <col min="11" max="11" width="0.140625" style="155" customWidth="1"/>
    <col min="12" max="14" width="0.140625" customWidth="1"/>
  </cols>
  <sheetData>
    <row r="1" spans="2:15" ht="18.75" x14ac:dyDescent="0.3">
      <c r="B1" s="165" t="s">
        <v>962</v>
      </c>
      <c r="C1" s="165"/>
      <c r="D1" s="165"/>
      <c r="E1" s="165"/>
      <c r="F1" s="165"/>
      <c r="G1" s="165"/>
      <c r="H1" s="165"/>
      <c r="I1" s="165"/>
      <c r="K1" s="155" t="s">
        <v>969</v>
      </c>
      <c r="O1" t="str">
        <f>""</f>
        <v/>
      </c>
    </row>
    <row r="2" spans="2:15" x14ac:dyDescent="0.25">
      <c r="K2" s="155" t="s">
        <v>970</v>
      </c>
      <c r="O2" s="66" t="str">
        <f>""</f>
        <v/>
      </c>
    </row>
    <row r="3" spans="2:15" x14ac:dyDescent="0.25">
      <c r="B3" t="s">
        <v>403</v>
      </c>
      <c r="C3" s="171" t="s">
        <v>969</v>
      </c>
      <c r="D3" s="171"/>
      <c r="E3" s="171"/>
      <c r="F3" s="171"/>
      <c r="G3" s="171"/>
      <c r="K3" s="155" t="s">
        <v>971</v>
      </c>
      <c r="O3" s="66" t="str">
        <f>""</f>
        <v/>
      </c>
    </row>
    <row r="4" spans="2:15" s="66" customFormat="1" x14ac:dyDescent="0.25">
      <c r="C4" s="82"/>
      <c r="D4" s="82"/>
      <c r="E4" s="82"/>
      <c r="F4" s="82"/>
      <c r="G4" s="82"/>
      <c r="K4" s="155" t="s">
        <v>972</v>
      </c>
      <c r="O4" s="66" t="str">
        <f>""</f>
        <v/>
      </c>
    </row>
    <row r="5" spans="2:15" s="66" customFormat="1" ht="15" customHeight="1" x14ac:dyDescent="0.25">
      <c r="B5" s="170" t="str">
        <f>"This note provides a short summary of the Government's Spending Power figures showing a comparison between the rural authority in your constituency, "&amp;C9&amp;", with its nearest urban authority, "&amp;F9&amp;"."</f>
        <v>This note provides a short summary of the Government's Spending Power figures showing a comparison between the rural authority in your constituency, Allerdale, with its nearest urban authority, Newcastle upon Tyne.</v>
      </c>
      <c r="C5" s="170"/>
      <c r="D5" s="170"/>
      <c r="E5" s="170"/>
      <c r="F5" s="170"/>
      <c r="G5" s="170"/>
      <c r="H5" s="170"/>
      <c r="I5" s="170"/>
      <c r="K5" s="155" t="s">
        <v>973</v>
      </c>
      <c r="O5" s="66" t="str">
        <f>""</f>
        <v/>
      </c>
    </row>
    <row r="6" spans="2:15" x14ac:dyDescent="0.25">
      <c r="B6" s="170"/>
      <c r="C6" s="170"/>
      <c r="D6" s="170"/>
      <c r="E6" s="170"/>
      <c r="F6" s="170"/>
      <c r="G6" s="170"/>
      <c r="H6" s="170"/>
      <c r="I6" s="170"/>
      <c r="K6" s="155" t="s">
        <v>974</v>
      </c>
      <c r="O6" s="66" t="str">
        <f>""</f>
        <v/>
      </c>
    </row>
    <row r="7" spans="2:15" s="66" customFormat="1" x14ac:dyDescent="0.25">
      <c r="B7" s="170"/>
      <c r="C7" s="170"/>
      <c r="D7" s="170"/>
      <c r="E7" s="170"/>
      <c r="F7" s="170"/>
      <c r="G7" s="170"/>
      <c r="H7" s="170"/>
      <c r="I7" s="170"/>
      <c r="K7" s="155" t="s">
        <v>975</v>
      </c>
      <c r="O7" s="66" t="str">
        <f>""</f>
        <v/>
      </c>
    </row>
    <row r="8" spans="2:15" x14ac:dyDescent="0.25">
      <c r="K8" s="155" t="s">
        <v>976</v>
      </c>
      <c r="O8" s="66" t="str">
        <f>""</f>
        <v/>
      </c>
    </row>
    <row r="9" spans="2:15" x14ac:dyDescent="0.25">
      <c r="B9" s="172" t="s">
        <v>964</v>
      </c>
      <c r="C9" s="167" t="str">
        <f>VLOOKUP(C3,MPs!C2:F325,2,FALSE)</f>
        <v>Allerdale</v>
      </c>
      <c r="D9" s="167"/>
      <c r="E9" s="167"/>
      <c r="F9" s="166" t="str">
        <f>VLOOKUP(C3,MPs!C2:F325,4,FALSE)</f>
        <v>Newcastle upon Tyne</v>
      </c>
      <c r="G9" s="166"/>
      <c r="H9" s="166"/>
      <c r="I9" s="154" t="s">
        <v>151</v>
      </c>
      <c r="K9" s="155" t="s">
        <v>977</v>
      </c>
      <c r="O9" s="66" t="str">
        <f>""</f>
        <v/>
      </c>
    </row>
    <row r="10" spans="2:15" ht="15.75" thickBot="1" x14ac:dyDescent="0.3">
      <c r="B10" s="173"/>
      <c r="C10" s="94" t="s">
        <v>407</v>
      </c>
      <c r="D10" s="94" t="s">
        <v>408</v>
      </c>
      <c r="E10" s="94" t="s">
        <v>409</v>
      </c>
      <c r="F10" s="79" t="s">
        <v>407</v>
      </c>
      <c r="G10" s="79" t="s">
        <v>408</v>
      </c>
      <c r="H10" s="79" t="s">
        <v>409</v>
      </c>
      <c r="I10" s="87" t="s">
        <v>407</v>
      </c>
      <c r="K10" s="155" t="s">
        <v>978</v>
      </c>
      <c r="O10" s="66" t="str">
        <f>""</f>
        <v/>
      </c>
    </row>
    <row r="11" spans="2:15" x14ac:dyDescent="0.25">
      <c r="B11" t="s">
        <v>404</v>
      </c>
      <c r="C11" s="73">
        <f>C74+D74+E74</f>
        <v>474.10975321379266</v>
      </c>
      <c r="D11" s="73">
        <f>C89+D89+E89</f>
        <v>430.64453387310158</v>
      </c>
      <c r="E11" s="74">
        <f>(D11-C11)/C11</f>
        <v>-9.1677547331727408E-2</v>
      </c>
      <c r="F11" s="69">
        <f>G74+H74</f>
        <v>726.87416230800522</v>
      </c>
      <c r="G11" s="69">
        <f>G89+H89</f>
        <v>658.14760700356408</v>
      </c>
      <c r="H11" s="70">
        <f>(G11-F11)/F11</f>
        <v>-9.4550829934878053E-2</v>
      </c>
      <c r="I11" s="88" t="e">
        <f>((#REF!/#REF!)*1000000)+((#REF!/#REF!)*1000000)</f>
        <v>#REF!</v>
      </c>
      <c r="K11" s="155" t="s">
        <v>979</v>
      </c>
      <c r="O11" s="66" t="str">
        <f>""</f>
        <v/>
      </c>
    </row>
    <row r="12" spans="2:15" x14ac:dyDescent="0.25">
      <c r="B12" t="s">
        <v>405</v>
      </c>
      <c r="C12" s="71">
        <f>C75+D75+E75</f>
        <v>63.991613430155688</v>
      </c>
      <c r="D12" s="71">
        <f>C90+D90+E90</f>
        <v>81.032028253965478</v>
      </c>
      <c r="E12" s="72">
        <f>(D12-C12)/C12</f>
        <v>0.26629137648496282</v>
      </c>
      <c r="F12" s="67">
        <f>G75+H75</f>
        <v>118.19492248208827</v>
      </c>
      <c r="G12" s="67">
        <f>G90+H90</f>
        <v>133.22328612577158</v>
      </c>
      <c r="H12" s="68">
        <f>(G12-F12)/F12</f>
        <v>0.12714897838323608</v>
      </c>
      <c r="I12" s="88" t="e">
        <f>((#REF!/#REF!)*1000000)+((#REF!/#REF!)*1000000)</f>
        <v>#REF!</v>
      </c>
      <c r="K12" s="155" t="s">
        <v>980</v>
      </c>
      <c r="O12" s="66" t="str">
        <f>""</f>
        <v/>
      </c>
    </row>
    <row r="13" spans="2:15" ht="15.75" thickBot="1" x14ac:dyDescent="0.3">
      <c r="B13" t="s">
        <v>957</v>
      </c>
      <c r="C13" s="75">
        <f>C76+D76+E76</f>
        <v>413.12192210587847</v>
      </c>
      <c r="D13" s="75">
        <f>C91+D91+E91</f>
        <v>415.78747897734195</v>
      </c>
      <c r="E13" s="76">
        <f>(D13-C13)/C13</f>
        <v>6.4522280925589023E-3</v>
      </c>
      <c r="F13" s="77">
        <f>G76+H76</f>
        <v>307.8605948009656</v>
      </c>
      <c r="G13" s="77">
        <f>G91+H91</f>
        <v>308.37706919944566</v>
      </c>
      <c r="H13" s="78">
        <f>(G13-F13)/F13</f>
        <v>1.6776242468249682E-3</v>
      </c>
      <c r="I13" s="88" t="e">
        <f>((#REF!/#REF!)*1000000)+((#REF!/#REF!)*1000000)</f>
        <v>#REF!</v>
      </c>
      <c r="K13" s="155" t="s">
        <v>981</v>
      </c>
      <c r="O13" s="66" t="str">
        <f>""</f>
        <v/>
      </c>
    </row>
    <row r="14" spans="2:15" ht="15.75" thickBot="1" x14ac:dyDescent="0.3">
      <c r="B14" s="84" t="s">
        <v>406</v>
      </c>
      <c r="C14" s="91">
        <f>SUM(C11:C13)</f>
        <v>951.22328874982691</v>
      </c>
      <c r="D14" s="91">
        <f>SUM(D11:D13)</f>
        <v>927.46404110440903</v>
      </c>
      <c r="E14" s="92">
        <f>(D14-C14)/C14</f>
        <v>-2.4977571435035154E-2</v>
      </c>
      <c r="F14" s="80">
        <f>SUM(F11:F13)</f>
        <v>1152.9296795910591</v>
      </c>
      <c r="G14" s="80">
        <f>SUM(G11:G13)</f>
        <v>1099.7479623287813</v>
      </c>
      <c r="H14" s="81">
        <f>(G14-F14)/F14</f>
        <v>-4.61274596392914E-2</v>
      </c>
      <c r="I14" s="88" t="e">
        <f>SUM(I11:I13)</f>
        <v>#REF!</v>
      </c>
      <c r="K14" s="155" t="s">
        <v>982</v>
      </c>
      <c r="O14" s="66" t="str">
        <f>""</f>
        <v/>
      </c>
    </row>
    <row r="15" spans="2:15" s="66" customFormat="1" x14ac:dyDescent="0.25">
      <c r="B15" s="152"/>
      <c r="C15" s="153"/>
      <c r="D15" s="153"/>
      <c r="E15" s="86"/>
      <c r="F15" s="153"/>
      <c r="G15" s="153"/>
      <c r="H15" s="86"/>
      <c r="I15" s="88"/>
      <c r="K15" s="155" t="s">
        <v>983</v>
      </c>
      <c r="O15" s="66" t="str">
        <f>""</f>
        <v/>
      </c>
    </row>
    <row r="16" spans="2:15" x14ac:dyDescent="0.25">
      <c r="K16" s="155" t="s">
        <v>984</v>
      </c>
      <c r="O16" s="66" t="str">
        <f>""</f>
        <v/>
      </c>
    </row>
    <row r="17" spans="2:15" x14ac:dyDescent="0.25">
      <c r="B17" s="168" t="str">
        <f>"SFA per head comparison between "&amp;C9&amp;" and "&amp;F9&amp;" - 2014/15"</f>
        <v>SFA per head comparison between Allerdale and Newcastle upon Tyne - 2014/15</v>
      </c>
      <c r="C17" s="168"/>
      <c r="D17" s="168"/>
      <c r="E17" s="168"/>
      <c r="F17" s="168"/>
      <c r="G17" s="168"/>
      <c r="H17" s="168"/>
      <c r="I17" s="168"/>
      <c r="K17" s="155" t="s">
        <v>985</v>
      </c>
      <c r="O17" s="66" t="str">
        <f>""</f>
        <v/>
      </c>
    </row>
    <row r="18" spans="2:15" ht="15" customHeight="1" x14ac:dyDescent="0.25">
      <c r="F18" s="169" t="str">
        <f>"The difference in Settlement Funding Assessment per head has not significantly changed between "&amp;C9&amp;" and "&amp;F9&amp;" in 2014/15. "&amp;F9&amp;" residents will receive £"&amp;ROUND(G11-D11,2)&amp;" ("&amp;ROUND(E22*100,2)&amp;"%) more in Government settlement funding per head in 2014/15. "</f>
        <v xml:space="preserve">The difference in Settlement Funding Assessment per head has not significantly changed between Allerdale and Newcastle upon Tyne in 2014/15. Newcastle upon Tyne residents will receive £227.5 (52.83%) more in Government settlement funding per head in 2014/15. </v>
      </c>
      <c r="G18" s="169"/>
      <c r="H18" s="169"/>
      <c r="I18" s="169"/>
      <c r="K18" s="155" t="s">
        <v>986</v>
      </c>
      <c r="O18" s="66" t="str">
        <f>""</f>
        <v/>
      </c>
    </row>
    <row r="19" spans="2:15" x14ac:dyDescent="0.25">
      <c r="F19" s="169"/>
      <c r="G19" s="169"/>
      <c r="H19" s="169"/>
      <c r="I19" s="169"/>
      <c r="K19" s="155" t="s">
        <v>987</v>
      </c>
      <c r="O19" s="66" t="str">
        <f>""</f>
        <v/>
      </c>
    </row>
    <row r="20" spans="2:15" x14ac:dyDescent="0.25">
      <c r="B20" s="66" t="s">
        <v>959</v>
      </c>
      <c r="C20" s="66" t="s">
        <v>960</v>
      </c>
      <c r="D20" s="66" t="s">
        <v>961</v>
      </c>
      <c r="F20" s="169"/>
      <c r="G20" s="169"/>
      <c r="H20" s="169"/>
      <c r="I20" s="169"/>
      <c r="K20" s="155" t="s">
        <v>988</v>
      </c>
      <c r="O20" s="66" t="str">
        <f>""</f>
        <v/>
      </c>
    </row>
    <row r="21" spans="2:15" x14ac:dyDescent="0.25">
      <c r="B21" s="66" t="str">
        <f>C9</f>
        <v>Allerdale</v>
      </c>
      <c r="C21" s="65">
        <f>D11</f>
        <v>430.64453387310158</v>
      </c>
      <c r="D21" s="65">
        <f>C22-C21</f>
        <v>227.5030731304625</v>
      </c>
      <c r="F21" s="169"/>
      <c r="G21" s="169"/>
      <c r="H21" s="169"/>
      <c r="I21" s="169"/>
      <c r="K21" s="155" t="s">
        <v>989</v>
      </c>
      <c r="O21" s="66" t="str">
        <f>""</f>
        <v/>
      </c>
    </row>
    <row r="22" spans="2:15" x14ac:dyDescent="0.25">
      <c r="B22" s="66" t="str">
        <f>F9</f>
        <v>Newcastle upon Tyne</v>
      </c>
      <c r="C22" s="65">
        <f>G11</f>
        <v>658.14760700356408</v>
      </c>
      <c r="D22" s="65">
        <v>0</v>
      </c>
      <c r="E22" s="90">
        <f>D21/C21</f>
        <v>0.52828505933736303</v>
      </c>
      <c r="F22" s="169"/>
      <c r="G22" s="169"/>
      <c r="H22" s="169"/>
      <c r="I22" s="169"/>
      <c r="K22" s="155" t="s">
        <v>990</v>
      </c>
      <c r="O22" s="66" t="str">
        <f>""</f>
        <v/>
      </c>
    </row>
    <row r="23" spans="2:15" x14ac:dyDescent="0.25">
      <c r="E23" s="82"/>
      <c r="F23" s="169"/>
      <c r="G23" s="169"/>
      <c r="H23" s="169"/>
      <c r="I23" s="169"/>
      <c r="K23" s="155" t="s">
        <v>991</v>
      </c>
      <c r="O23" s="66" t="str">
        <f>""</f>
        <v/>
      </c>
    </row>
    <row r="24" spans="2:15" x14ac:dyDescent="0.25">
      <c r="B24" s="66" t="str">
        <f>C9</f>
        <v>Allerdale</v>
      </c>
      <c r="C24" s="65">
        <f>C11</f>
        <v>474.10975321379266</v>
      </c>
      <c r="D24" s="65">
        <f>C25-C24</f>
        <v>252.76440909421257</v>
      </c>
      <c r="E24" s="82"/>
      <c r="F24" s="169"/>
      <c r="G24" s="169"/>
      <c r="H24" s="169"/>
      <c r="I24" s="169"/>
      <c r="K24" s="155" t="s">
        <v>992</v>
      </c>
      <c r="O24" s="66" t="str">
        <f>""</f>
        <v/>
      </c>
    </row>
    <row r="25" spans="2:15" x14ac:dyDescent="0.25">
      <c r="B25" s="66" t="str">
        <f>F9</f>
        <v>Newcastle upon Tyne</v>
      </c>
      <c r="C25" s="65">
        <f>F11</f>
        <v>726.87416230800522</v>
      </c>
      <c r="D25" s="65">
        <v>0</v>
      </c>
      <c r="E25" s="90">
        <f>D24/C24</f>
        <v>0.53313480134257496</v>
      </c>
      <c r="F25" s="169"/>
      <c r="G25" s="169"/>
      <c r="H25" s="169"/>
      <c r="I25" s="169"/>
      <c r="K25" s="155" t="s">
        <v>993</v>
      </c>
      <c r="O25" s="66" t="str">
        <f>""</f>
        <v/>
      </c>
    </row>
    <row r="26" spans="2:15" x14ac:dyDescent="0.25">
      <c r="F26" s="83"/>
      <c r="G26" s="83"/>
      <c r="H26" s="83"/>
      <c r="K26" s="155" t="s">
        <v>994</v>
      </c>
      <c r="O26" s="66" t="str">
        <f>""</f>
        <v/>
      </c>
    </row>
    <row r="27" spans="2:15" x14ac:dyDescent="0.25">
      <c r="F27" s="83"/>
      <c r="G27" s="83"/>
      <c r="H27" s="83"/>
      <c r="K27" s="155" t="s">
        <v>995</v>
      </c>
      <c r="O27" s="66" t="str">
        <f>""</f>
        <v/>
      </c>
    </row>
    <row r="28" spans="2:15" x14ac:dyDescent="0.25">
      <c r="F28" s="83"/>
      <c r="G28" s="83"/>
      <c r="H28" s="83"/>
      <c r="K28" s="155" t="s">
        <v>996</v>
      </c>
      <c r="O28" s="66" t="str">
        <f>""</f>
        <v/>
      </c>
    </row>
    <row r="29" spans="2:15" s="66" customFormat="1" x14ac:dyDescent="0.25">
      <c r="F29" s="83"/>
      <c r="G29" s="83"/>
      <c r="H29" s="83"/>
      <c r="K29" s="155" t="s">
        <v>997</v>
      </c>
      <c r="O29" s="66" t="str">
        <f>""</f>
        <v/>
      </c>
    </row>
    <row r="30" spans="2:15" x14ac:dyDescent="0.25">
      <c r="K30" s="155" t="s">
        <v>998</v>
      </c>
      <c r="O30" s="66" t="str">
        <f>""</f>
        <v/>
      </c>
    </row>
    <row r="31" spans="2:15" s="66" customFormat="1" x14ac:dyDescent="0.25">
      <c r="B31" s="168" t="str">
        <f>"Council Tax per head comparison between "&amp;C9&amp;" and "&amp;F9&amp;" - 2014/15"</f>
        <v>Council Tax per head comparison between Allerdale and Newcastle upon Tyne - 2014/15</v>
      </c>
      <c r="C31" s="168"/>
      <c r="D31" s="168"/>
      <c r="E31" s="168"/>
      <c r="F31" s="168"/>
      <c r="G31" s="168"/>
      <c r="H31" s="168"/>
      <c r="I31" s="168"/>
      <c r="K31" s="155" t="s">
        <v>999</v>
      </c>
      <c r="O31" s="66" t="str">
        <f>""</f>
        <v/>
      </c>
    </row>
    <row r="32" spans="2:15" ht="15" customHeight="1" x14ac:dyDescent="0.25">
      <c r="F32" s="169" t="str">
        <f>"In 2014/15, "&amp;C9&amp;" residents will pay an average £"&amp;ROUND(D13-G13,2)&amp;" ("&amp;ROUND((F76-I76)/I76*100,2)&amp;"%) more in Council Tax per head than "&amp;F9&amp;" residents."</f>
        <v>In 2014/15, Allerdale residents will pay an average £107.41 (34.19%) more in Council Tax per head than Newcastle upon Tyne residents.</v>
      </c>
      <c r="G32" s="169"/>
      <c r="H32" s="169"/>
      <c r="I32" s="169"/>
      <c r="K32" s="155" t="s">
        <v>1000</v>
      </c>
      <c r="O32" s="66" t="str">
        <f>""</f>
        <v/>
      </c>
    </row>
    <row r="33" spans="2:15" x14ac:dyDescent="0.25">
      <c r="B33" t="str">
        <f>C9</f>
        <v>Allerdale</v>
      </c>
      <c r="C33" s="65">
        <f>D13</f>
        <v>415.78747897734195</v>
      </c>
      <c r="F33" s="169"/>
      <c r="G33" s="169"/>
      <c r="H33" s="169"/>
      <c r="I33" s="169"/>
      <c r="K33" s="155" t="s">
        <v>1001</v>
      </c>
      <c r="O33" s="66" t="str">
        <f>""</f>
        <v/>
      </c>
    </row>
    <row r="34" spans="2:15" x14ac:dyDescent="0.25">
      <c r="B34" t="str">
        <f>F9</f>
        <v>Newcastle upon Tyne</v>
      </c>
      <c r="C34" s="65">
        <f>G13</f>
        <v>308.37706919944566</v>
      </c>
      <c r="F34" s="169"/>
      <c r="G34" s="169"/>
      <c r="H34" s="169"/>
      <c r="I34" s="169"/>
      <c r="K34" s="155" t="s">
        <v>1002</v>
      </c>
      <c r="O34" s="66" t="str">
        <f>""</f>
        <v/>
      </c>
    </row>
    <row r="35" spans="2:15" x14ac:dyDescent="0.25">
      <c r="F35" s="169"/>
      <c r="G35" s="169"/>
      <c r="H35" s="169"/>
      <c r="I35" s="169"/>
      <c r="K35" s="155" t="s">
        <v>1003</v>
      </c>
      <c r="O35" s="66" t="str">
        <f>""</f>
        <v/>
      </c>
    </row>
    <row r="36" spans="2:15" x14ac:dyDescent="0.25">
      <c r="F36" s="169"/>
      <c r="G36" s="169"/>
      <c r="H36" s="169"/>
      <c r="I36" s="169"/>
      <c r="K36" s="155" t="s">
        <v>1004</v>
      </c>
      <c r="O36" s="66" t="str">
        <f>""</f>
        <v/>
      </c>
    </row>
    <row r="37" spans="2:15" s="66" customFormat="1" x14ac:dyDescent="0.25">
      <c r="F37" s="85"/>
      <c r="G37" s="85"/>
      <c r="H37" s="85"/>
      <c r="I37" s="85"/>
      <c r="K37" s="155" t="s">
        <v>1005</v>
      </c>
      <c r="O37" s="66" t="str">
        <f>""</f>
        <v/>
      </c>
    </row>
    <row r="38" spans="2:15" s="66" customFormat="1" x14ac:dyDescent="0.25">
      <c r="F38" s="85"/>
      <c r="G38" s="85"/>
      <c r="H38" s="85"/>
      <c r="I38" s="85"/>
      <c r="K38" s="155" t="s">
        <v>1006</v>
      </c>
      <c r="O38" s="66" t="str">
        <f>""</f>
        <v/>
      </c>
    </row>
    <row r="39" spans="2:15" x14ac:dyDescent="0.25">
      <c r="B39" s="168" t="str">
        <f>"Spending Power per head comparison between "&amp;C9&amp;" and "&amp;F9&amp;" - 2014/15"</f>
        <v>Spending Power per head comparison between Allerdale and Newcastle upon Tyne - 2014/15</v>
      </c>
      <c r="C39" s="168"/>
      <c r="D39" s="168"/>
      <c r="E39" s="168"/>
      <c r="F39" s="168"/>
      <c r="G39" s="168"/>
      <c r="H39" s="168"/>
      <c r="I39" s="168"/>
      <c r="K39" s="155" t="s">
        <v>1007</v>
      </c>
      <c r="O39" s="66" t="str">
        <f>""</f>
        <v/>
      </c>
    </row>
    <row r="40" spans="2:15" x14ac:dyDescent="0.25">
      <c r="K40" s="155" t="s">
        <v>1008</v>
      </c>
      <c r="O40" s="66" t="str">
        <f>""</f>
        <v/>
      </c>
    </row>
    <row r="41" spans="2:15" x14ac:dyDescent="0.25">
      <c r="K41" s="155" t="s">
        <v>1009</v>
      </c>
      <c r="O41" s="66" t="str">
        <f>""</f>
        <v/>
      </c>
    </row>
    <row r="42" spans="2:15" x14ac:dyDescent="0.25">
      <c r="C42" t="s">
        <v>960</v>
      </c>
      <c r="D42" t="s">
        <v>405</v>
      </c>
      <c r="E42" t="s">
        <v>957</v>
      </c>
      <c r="K42" s="155" t="s">
        <v>1010</v>
      </c>
      <c r="O42" s="66" t="str">
        <f>""</f>
        <v/>
      </c>
    </row>
    <row r="43" spans="2:15" x14ac:dyDescent="0.25">
      <c r="B43" t="str">
        <f>C9</f>
        <v>Allerdale</v>
      </c>
      <c r="C43" s="65">
        <f>D11</f>
        <v>430.64453387310158</v>
      </c>
      <c r="D43" s="65">
        <f>D12</f>
        <v>81.032028253965478</v>
      </c>
      <c r="E43" s="65">
        <f>D13</f>
        <v>415.78747897734195</v>
      </c>
      <c r="K43" s="155" t="s">
        <v>1011</v>
      </c>
      <c r="O43" s="66" t="str">
        <f>""</f>
        <v/>
      </c>
    </row>
    <row r="44" spans="2:15" x14ac:dyDescent="0.25">
      <c r="B44" t="str">
        <f>F9</f>
        <v>Newcastle upon Tyne</v>
      </c>
      <c r="C44" s="65">
        <f>G11</f>
        <v>658.14760700356408</v>
      </c>
      <c r="D44" s="65">
        <f>G12</f>
        <v>133.22328612577158</v>
      </c>
      <c r="E44" s="65">
        <f>G13</f>
        <v>308.37706919944566</v>
      </c>
      <c r="K44" s="155" t="s">
        <v>1012</v>
      </c>
      <c r="O44" s="66" t="str">
        <f>""</f>
        <v/>
      </c>
    </row>
    <row r="45" spans="2:15" x14ac:dyDescent="0.25">
      <c r="K45" s="155" t="s">
        <v>1013</v>
      </c>
      <c r="O45" s="66" t="str">
        <f>""</f>
        <v/>
      </c>
    </row>
    <row r="46" spans="2:15" x14ac:dyDescent="0.25">
      <c r="K46" s="155" t="s">
        <v>1014</v>
      </c>
      <c r="O46" s="66" t="str">
        <f>""</f>
        <v/>
      </c>
    </row>
    <row r="47" spans="2:15" ht="15" customHeight="1" x14ac:dyDescent="0.25">
      <c r="B47" s="163" t="str">
        <f>"The Government's preferred Spending Power measure shows a smaller reduction in "&amp;C9&amp;"'s resources than "&amp;F9&amp;"'s ("&amp;ROUND(E14*100,2)&amp;"% compared with "&amp;ROUND(H14*100,2)&amp;"%). However, this is because Council Tax, which tends not to reduce, is included within Spending Power. As Council Tax accounts for a far greater proportion of "&amp;C9&amp;"'s Spending Power this effectively means that there is a lesser reduction of overall resources than for "&amp;F9&amp;"."</f>
        <v>The Government's preferred Spending Power measure shows a smaller reduction in Allerdale's resources than Newcastle upon Tyne's (-2.5% compared with -4.61%). However, this is because Council Tax, which tends not to reduce, is included within Spending Power. As Council Tax accounts for a far greater proportion of Allerdale's Spending Power this effectively means that there is a lesser reduction of overall resources than for Newcastle upon Tyne.</v>
      </c>
      <c r="C47" s="163"/>
      <c r="D47" s="163"/>
      <c r="E47" s="163"/>
      <c r="F47" s="163"/>
      <c r="G47" s="163"/>
      <c r="H47" s="163"/>
      <c r="I47" s="163"/>
      <c r="K47" s="155" t="s">
        <v>1015</v>
      </c>
      <c r="O47" s="66" t="str">
        <f>""</f>
        <v/>
      </c>
    </row>
    <row r="48" spans="2:15" x14ac:dyDescent="0.25">
      <c r="B48" s="163"/>
      <c r="C48" s="163"/>
      <c r="D48" s="163"/>
      <c r="E48" s="163"/>
      <c r="F48" s="163"/>
      <c r="G48" s="163"/>
      <c r="H48" s="163"/>
      <c r="I48" s="163"/>
      <c r="K48" s="155" t="s">
        <v>1016</v>
      </c>
      <c r="O48" s="66" t="str">
        <f>""</f>
        <v/>
      </c>
    </row>
    <row r="49" spans="2:15" x14ac:dyDescent="0.25">
      <c r="B49" s="163"/>
      <c r="C49" s="163"/>
      <c r="D49" s="163"/>
      <c r="E49" s="163"/>
      <c r="F49" s="163"/>
      <c r="G49" s="163"/>
      <c r="H49" s="163"/>
      <c r="I49" s="163"/>
      <c r="K49" s="155" t="s">
        <v>1017</v>
      </c>
      <c r="O49" s="66" t="str">
        <f>""</f>
        <v/>
      </c>
    </row>
    <row r="50" spans="2:15" x14ac:dyDescent="0.25">
      <c r="B50" s="163"/>
      <c r="C50" s="163"/>
      <c r="D50" s="163"/>
      <c r="E50" s="163"/>
      <c r="F50" s="163"/>
      <c r="G50" s="163"/>
      <c r="H50" s="163"/>
      <c r="I50" s="163"/>
      <c r="K50" s="155" t="s">
        <v>1018</v>
      </c>
      <c r="O50" s="66" t="str">
        <f>""</f>
        <v/>
      </c>
    </row>
    <row r="51" spans="2:15" x14ac:dyDescent="0.25">
      <c r="K51" s="155" t="s">
        <v>1019</v>
      </c>
      <c r="O51" s="66" t="str">
        <f>""</f>
        <v/>
      </c>
    </row>
    <row r="52" spans="2:15" ht="15" customHeight="1" x14ac:dyDescent="0.25">
      <c r="B52" s="164"/>
      <c r="C52" s="163" t="s">
        <v>963</v>
      </c>
      <c r="D52" s="163"/>
      <c r="E52" s="163"/>
      <c r="F52" s="163"/>
      <c r="G52" s="163"/>
      <c r="H52" s="163"/>
      <c r="I52" s="163"/>
      <c r="K52" s="155" t="s">
        <v>1020</v>
      </c>
      <c r="O52" s="66" t="str">
        <f>""</f>
        <v/>
      </c>
    </row>
    <row r="53" spans="2:15" ht="15" customHeight="1" x14ac:dyDescent="0.25">
      <c r="B53" s="164"/>
      <c r="C53" s="163"/>
      <c r="D53" s="163"/>
      <c r="E53" s="163"/>
      <c r="F53" s="163"/>
      <c r="G53" s="163"/>
      <c r="H53" s="163"/>
      <c r="I53" s="163"/>
      <c r="K53" s="155" t="s">
        <v>1021</v>
      </c>
      <c r="O53" s="66" t="str">
        <f>""</f>
        <v/>
      </c>
    </row>
    <row r="54" spans="2:15" x14ac:dyDescent="0.25">
      <c r="B54" s="164"/>
      <c r="C54" s="163"/>
      <c r="D54" s="163"/>
      <c r="E54" s="163"/>
      <c r="F54" s="163"/>
      <c r="G54" s="163"/>
      <c r="H54" s="163"/>
      <c r="I54" s="163"/>
      <c r="K54" s="155" t="s">
        <v>1022</v>
      </c>
      <c r="O54" s="66" t="str">
        <f>""</f>
        <v/>
      </c>
    </row>
    <row r="55" spans="2:15" x14ac:dyDescent="0.25">
      <c r="B55" s="164"/>
      <c r="C55" s="163"/>
      <c r="D55" s="163"/>
      <c r="E55" s="163"/>
      <c r="F55" s="163"/>
      <c r="G55" s="163"/>
      <c r="H55" s="163"/>
      <c r="I55" s="163"/>
      <c r="K55" s="155" t="s">
        <v>1023</v>
      </c>
      <c r="O55" s="66" t="str">
        <f>""</f>
        <v/>
      </c>
    </row>
    <row r="56" spans="2:15" x14ac:dyDescent="0.25">
      <c r="B56" s="164"/>
      <c r="C56" s="163"/>
      <c r="D56" s="163"/>
      <c r="E56" s="163"/>
      <c r="F56" s="163"/>
      <c r="G56" s="163"/>
      <c r="H56" s="163"/>
      <c r="I56" s="163"/>
      <c r="K56" s="155" t="s">
        <v>1024</v>
      </c>
      <c r="O56" s="66" t="str">
        <f>""</f>
        <v/>
      </c>
    </row>
    <row r="57" spans="2:15" s="66" customFormat="1" x14ac:dyDescent="0.25">
      <c r="K57" s="155" t="s">
        <v>1025</v>
      </c>
      <c r="O57" s="66" t="str">
        <f>""</f>
        <v/>
      </c>
    </row>
    <row r="58" spans="2:15" s="66" customFormat="1" ht="18.75" x14ac:dyDescent="0.3">
      <c r="B58" s="165" t="s">
        <v>962</v>
      </c>
      <c r="C58" s="165"/>
      <c r="D58" s="165"/>
      <c r="E58" s="165"/>
      <c r="F58" s="165"/>
      <c r="G58" s="165"/>
      <c r="H58" s="165"/>
      <c r="I58" s="165"/>
      <c r="K58" s="155" t="s">
        <v>1026</v>
      </c>
      <c r="O58" s="66" t="str">
        <f>""</f>
        <v/>
      </c>
    </row>
    <row r="59" spans="2:15" s="66" customFormat="1" ht="18.75" x14ac:dyDescent="0.3">
      <c r="B59" s="132"/>
      <c r="C59" s="132"/>
      <c r="D59" s="132"/>
      <c r="E59" s="132"/>
      <c r="F59" s="132"/>
      <c r="G59" s="132"/>
      <c r="H59" s="132"/>
      <c r="I59" s="132"/>
      <c r="K59" s="155" t="s">
        <v>1027</v>
      </c>
      <c r="O59" s="66" t="str">
        <f>""</f>
        <v/>
      </c>
    </row>
    <row r="60" spans="2:15" s="66" customFormat="1" x14ac:dyDescent="0.25">
      <c r="B60" s="97" t="s">
        <v>968</v>
      </c>
      <c r="K60" s="155" t="s">
        <v>1028</v>
      </c>
      <c r="O60" s="66" t="str">
        <f>""</f>
        <v/>
      </c>
    </row>
    <row r="61" spans="2:15" s="66" customFormat="1" ht="15" customHeight="1" x14ac:dyDescent="0.25">
      <c r="B61" s="162" t="s">
        <v>967</v>
      </c>
      <c r="C61" s="162"/>
      <c r="D61" s="162"/>
      <c r="E61" s="162"/>
      <c r="F61" s="162"/>
      <c r="G61" s="162"/>
      <c r="H61" s="162"/>
      <c r="I61" s="162"/>
      <c r="K61" s="155" t="s">
        <v>1029</v>
      </c>
      <c r="O61" s="66" t="str">
        <f>""</f>
        <v/>
      </c>
    </row>
    <row r="62" spans="2:15" s="66" customFormat="1" x14ac:dyDescent="0.25">
      <c r="B62" s="162"/>
      <c r="C62" s="162"/>
      <c r="D62" s="162"/>
      <c r="E62" s="162"/>
      <c r="F62" s="162"/>
      <c r="G62" s="162"/>
      <c r="H62" s="162"/>
      <c r="I62" s="162"/>
      <c r="K62" s="155" t="s">
        <v>1030</v>
      </c>
      <c r="O62" s="66" t="str">
        <f>""</f>
        <v/>
      </c>
    </row>
    <row r="63" spans="2:15" s="66" customFormat="1" x14ac:dyDescent="0.25">
      <c r="B63" s="162"/>
      <c r="C63" s="162"/>
      <c r="D63" s="162"/>
      <c r="E63" s="162"/>
      <c r="F63" s="162"/>
      <c r="G63" s="162"/>
      <c r="H63" s="162"/>
      <c r="I63" s="162"/>
      <c r="K63" s="155" t="s">
        <v>1031</v>
      </c>
      <c r="O63" s="66" t="str">
        <f>""</f>
        <v/>
      </c>
    </row>
    <row r="64" spans="2:15" x14ac:dyDescent="0.25">
      <c r="D64" s="89" t="str">
        <f>VLOOKUP(C65,Sheet1!$C$13:$E$395,2,FALSE)</f>
        <v>Cumbria</v>
      </c>
      <c r="E64" s="89">
        <f>VLOOKUP(C65,Sheet1!$C$13:$E$395,3,FALSE)</f>
        <v>0</v>
      </c>
      <c r="K64" s="155" t="s">
        <v>1032</v>
      </c>
      <c r="O64" s="66" t="str">
        <f>""</f>
        <v/>
      </c>
    </row>
    <row r="65" spans="2:15" ht="60" customHeight="1" x14ac:dyDescent="0.25">
      <c r="B65" s="115" t="s">
        <v>407</v>
      </c>
      <c r="C65" s="129" t="str">
        <f>C9</f>
        <v>Allerdale</v>
      </c>
      <c r="D65" s="129" t="str">
        <f>IF(D64=0,"",VLOOKUP(C65,Sheet1!$C$13:$E$395,2,FALSE))</f>
        <v>Cumbria</v>
      </c>
      <c r="E65" s="129" t="str">
        <f>IF(E64=0,"Fire Authority part of CC/Unitary",VLOOKUP(C65,Sheet1!$C$13:$E$395,3,FALSE))</f>
        <v>Fire Authority part of CC/Unitary</v>
      </c>
      <c r="F65" s="130" t="s">
        <v>956</v>
      </c>
      <c r="G65" s="126" t="str">
        <f>VLOOKUP(C65,MPs!D2:F325,3,FALSE)</f>
        <v>Newcastle upon Tyne</v>
      </c>
      <c r="H65" s="126" t="str">
        <f>VLOOKUP(G65,Sheet1!$C$13:$E$395,3,FALSE)</f>
        <v>Tyne and Wear Fire</v>
      </c>
      <c r="I65" s="128" t="s">
        <v>956</v>
      </c>
      <c r="K65" s="155" t="s">
        <v>1033</v>
      </c>
      <c r="O65" s="66" t="str">
        <f>""</f>
        <v/>
      </c>
    </row>
    <row r="66" spans="2:15" x14ac:dyDescent="0.25">
      <c r="B66" s="98" t="s">
        <v>966</v>
      </c>
      <c r="C66" s="99"/>
      <c r="D66" s="100"/>
      <c r="E66" s="100"/>
      <c r="F66" s="100"/>
      <c r="G66" s="100"/>
      <c r="H66" s="100"/>
      <c r="I66" s="101"/>
      <c r="K66" s="155" t="s">
        <v>1034</v>
      </c>
      <c r="O66" s="66" t="str">
        <f>""</f>
        <v/>
      </c>
    </row>
    <row r="67" spans="2:15" x14ac:dyDescent="0.25">
      <c r="B67" s="102" t="s">
        <v>404</v>
      </c>
      <c r="C67" s="35">
        <f>VLOOKUP(C65,Sheet1!$AB$13:$AQ$395,6,FALSE)</f>
        <v>7.8364043352909993</v>
      </c>
      <c r="D67" s="35">
        <f>IF($D$64=0,"",VLOOKUP($D$64,Sheet1!$AB$13:$AQ$395,6,FALSE))</f>
        <v>196.98088058875001</v>
      </c>
      <c r="E67" s="35" t="str">
        <f>IF($E$64=0,"",VLOOKUP($E$64,Sheet1!$AB$13:$AQ$395,6,FALSE))</f>
        <v/>
      </c>
      <c r="F67" s="35"/>
      <c r="G67" s="35">
        <f>VLOOKUP(G65,Sheet1!$AB$13:$AQ$395,6,FALSE)</f>
        <v>198.69111093919102</v>
      </c>
      <c r="H67" s="35">
        <f>VLOOKUP(H65,Sheet1!$AB$13:$AQ$395,6,FALSE)</f>
        <v>34.233360438961</v>
      </c>
      <c r="I67" s="103"/>
      <c r="K67" s="155" t="s">
        <v>1035</v>
      </c>
      <c r="O67" s="66" t="str">
        <f>""</f>
        <v/>
      </c>
    </row>
    <row r="68" spans="2:15" x14ac:dyDescent="0.25">
      <c r="B68" s="102" t="s">
        <v>405</v>
      </c>
      <c r="C68" s="35">
        <f>VLOOKUP(C65,Sheet1!$AB$13:$AQ$395,7,FALSE)-VLOOKUP(C65,Sheet1!$AB$13:$AQ$395,6,FALSE)</f>
        <v>1.049523146839463</v>
      </c>
      <c r="D68" s="35">
        <f>IF($D$64=0,"",VLOOKUP($D$64,Sheet1!$AB$13:$AQ$395,7,FALSE)-VLOOKUP($D$64,Sheet1!$AB$13:$AQ$395,6,FALSE))</f>
        <v>26.629331385704603</v>
      </c>
      <c r="E68" s="35" t="str">
        <f>IF($E$64=0,"",VLOOKUP($E$64,Sheet1!$AB$13:$AQ$395,7,FALSE)-VLOOKUP($E$64,Sheet1!$AB$13:$AQ$395,6,FALSE))</f>
        <v/>
      </c>
      <c r="F68" s="35"/>
      <c r="G68" s="35">
        <f>VLOOKUP(G65,Sheet1!$AB$13:$AQ$395,7,FALSE)-VLOOKUP(G65,Sheet1!$AB$13:$AQ$395,6,FALSE)</f>
        <v>33.440485869456637</v>
      </c>
      <c r="H68" s="35">
        <f>VLOOKUP(H65,Sheet1!$AB$13:$AQ$395,7,FALSE)-VLOOKUP(H65,Sheet1!$AB$13:$AQ$395,6,FALSE)</f>
        <v>1.1356334447245757</v>
      </c>
      <c r="I68" s="103"/>
      <c r="K68" s="155" t="s">
        <v>1036</v>
      </c>
      <c r="O68" s="66" t="str">
        <f>""</f>
        <v/>
      </c>
    </row>
    <row r="69" spans="2:15" x14ac:dyDescent="0.25">
      <c r="B69" s="102" t="s">
        <v>957</v>
      </c>
      <c r="C69" s="35">
        <f>VLOOKUP(C65,Sheet1!$AB$13:$AQ$395,3,FALSE)</f>
        <v>4.2868230000000001</v>
      </c>
      <c r="D69" s="35">
        <f>IF($D$64=0,"",VLOOKUP($D$64,Sheet1!$AB$13:$AQ$395,3,FALSE))</f>
        <v>184.826033</v>
      </c>
      <c r="E69" s="35" t="str">
        <f>IF($E$64=0,"",VLOOKUP($E$64,Sheet1!$AB$13:$AQ$395,3,FALSE))</f>
        <v/>
      </c>
      <c r="F69" s="35"/>
      <c r="G69" s="35">
        <f>VLOOKUP(G65,Sheet1!$AB$13:$AQ$395,3,FALSE)</f>
        <v>83.001570000000001</v>
      </c>
      <c r="H69" s="35">
        <f>VLOOKUP(H65,Sheet1!$AB$13:$AQ$395,3,FALSE)</f>
        <v>19.009454999999999</v>
      </c>
      <c r="I69" s="103"/>
      <c r="K69" s="155" t="s">
        <v>1037</v>
      </c>
      <c r="O69" s="66" t="str">
        <f>""</f>
        <v/>
      </c>
    </row>
    <row r="70" spans="2:15" x14ac:dyDescent="0.25">
      <c r="B70" s="102" t="s">
        <v>406</v>
      </c>
      <c r="C70" s="93">
        <f>SUM(C67:C69)</f>
        <v>13.172750482130462</v>
      </c>
      <c r="D70" s="93">
        <f>IF($D$64=0,"",SUM(D67:D69))</f>
        <v>408.43624497445461</v>
      </c>
      <c r="E70" s="93" t="str">
        <f>IF($E$64=0,"",SUM(E67:E69))</f>
        <v/>
      </c>
      <c r="F70" s="35"/>
      <c r="G70" s="93">
        <f>SUM(G67:G69)</f>
        <v>315.13316680864767</v>
      </c>
      <c r="H70" s="93">
        <f>SUM(H67:H69)</f>
        <v>54.378448883685579</v>
      </c>
      <c r="I70" s="103"/>
      <c r="K70" s="155" t="s">
        <v>1038</v>
      </c>
      <c r="O70" s="66" t="str">
        <f>""</f>
        <v/>
      </c>
    </row>
    <row r="71" spans="2:15" x14ac:dyDescent="0.25">
      <c r="B71" s="102" t="s">
        <v>4</v>
      </c>
      <c r="C71" s="31">
        <f>VLOOKUP(C65,Sheet1!$C$13:$AQ$395,4,FALSE)</f>
        <v>96621</v>
      </c>
      <c r="D71" s="31">
        <f>IF($D$64=0,0,VLOOKUP($D$64,Sheet1!$C$13:$AQ$395,4,FALSE))</f>
        <v>501217</v>
      </c>
      <c r="E71" s="31">
        <f>IF($E$64=0,0,VLOOKUP($E$64,Sheet1!$C$13:$AQ$395,4,FALSE))</f>
        <v>0</v>
      </c>
      <c r="F71" s="104"/>
      <c r="G71" s="31">
        <f>VLOOKUP(G65,Sheet1!$C$13:$AQ$395,4,FALSE)</f>
        <v>285381</v>
      </c>
      <c r="H71" s="31">
        <f>VLOOKUP(H65,Sheet1!$C$13:$AQ$395,4,FALSE)</f>
        <v>1117163</v>
      </c>
      <c r="I71" s="105"/>
      <c r="K71" s="155" t="s">
        <v>1039</v>
      </c>
      <c r="O71" s="66" t="str">
        <f>""</f>
        <v/>
      </c>
    </row>
    <row r="72" spans="2:15" x14ac:dyDescent="0.25">
      <c r="B72" s="102"/>
      <c r="C72" s="106"/>
      <c r="D72" s="35"/>
      <c r="E72" s="35"/>
      <c r="F72" s="106"/>
      <c r="G72" s="106"/>
      <c r="H72" s="106"/>
      <c r="I72" s="107"/>
      <c r="K72" s="155" t="s">
        <v>1040</v>
      </c>
      <c r="O72" s="66" t="str">
        <f>""</f>
        <v/>
      </c>
    </row>
    <row r="73" spans="2:15" x14ac:dyDescent="0.25">
      <c r="B73" s="118" t="s">
        <v>965</v>
      </c>
      <c r="C73" s="116"/>
      <c r="D73" s="116"/>
      <c r="E73" s="116"/>
      <c r="F73" s="116"/>
      <c r="G73" s="116"/>
      <c r="H73" s="116"/>
      <c r="I73" s="117"/>
      <c r="K73" s="155" t="s">
        <v>1041</v>
      </c>
      <c r="O73" s="66" t="str">
        <f>""</f>
        <v/>
      </c>
    </row>
    <row r="74" spans="2:15" s="66" customFormat="1" x14ac:dyDescent="0.25">
      <c r="B74" s="102" t="s">
        <v>404</v>
      </c>
      <c r="C74" s="110">
        <f>C67/C$71*1000000</f>
        <v>81.104566660363673</v>
      </c>
      <c r="D74" s="110">
        <f t="shared" ref="D74:E77" si="0">IF(D$64=0,0,D67/D$71*1000000)</f>
        <v>393.00518655342898</v>
      </c>
      <c r="E74" s="110">
        <f t="shared" si="0"/>
        <v>0</v>
      </c>
      <c r="F74" s="111">
        <f>SUM(C74:E74)</f>
        <v>474.10975321379266</v>
      </c>
      <c r="G74" s="122">
        <f>IF(G$65=0,0,G67/G$71*1000000)</f>
        <v>696.23104179742529</v>
      </c>
      <c r="H74" s="122">
        <f>IF(H$65=0,0,H67/H$71*1000000)</f>
        <v>30.643120510579926</v>
      </c>
      <c r="I74" s="123">
        <f>SUM(G74:H74)</f>
        <v>726.87416230800522</v>
      </c>
      <c r="K74" s="155" t="s">
        <v>1042</v>
      </c>
      <c r="O74" s="66" t="str">
        <f>""</f>
        <v/>
      </c>
    </row>
    <row r="75" spans="2:15" s="66" customFormat="1" x14ac:dyDescent="0.25">
      <c r="B75" s="102" t="s">
        <v>405</v>
      </c>
      <c r="C75" s="112">
        <f>C68/C$71*1000000</f>
        <v>10.86226748677268</v>
      </c>
      <c r="D75" s="112">
        <f t="shared" si="0"/>
        <v>53.129345943383008</v>
      </c>
      <c r="E75" s="112">
        <f t="shared" si="0"/>
        <v>0</v>
      </c>
      <c r="F75" s="113">
        <f t="shared" ref="F75:F77" si="1">SUM(C75:E75)</f>
        <v>63.991613430155688</v>
      </c>
      <c r="G75" s="120">
        <f t="shared" ref="G75:H76" si="2">IF(G$65=0,0,G68/G$71*1000000)</f>
        <v>117.17838913402306</v>
      </c>
      <c r="H75" s="120">
        <f t="shared" si="2"/>
        <v>1.0165333480652115</v>
      </c>
      <c r="I75" s="121">
        <f t="shared" ref="I75:I77" si="3">SUM(G75:H75)</f>
        <v>118.19492248208827</v>
      </c>
      <c r="K75" s="155" t="s">
        <v>1043</v>
      </c>
      <c r="O75" s="66" t="str">
        <f>""</f>
        <v/>
      </c>
    </row>
    <row r="76" spans="2:15" s="66" customFormat="1" x14ac:dyDescent="0.25">
      <c r="B76" s="102" t="s">
        <v>957</v>
      </c>
      <c r="C76" s="145">
        <f>C69/C$71*1000000</f>
        <v>44.367404601484147</v>
      </c>
      <c r="D76" s="145">
        <f t="shared" si="0"/>
        <v>368.7545175043943</v>
      </c>
      <c r="E76" s="145">
        <f t="shared" si="0"/>
        <v>0</v>
      </c>
      <c r="F76" s="146">
        <f t="shared" si="1"/>
        <v>413.12192210587847</v>
      </c>
      <c r="G76" s="147">
        <f t="shared" si="2"/>
        <v>290.84476541886113</v>
      </c>
      <c r="H76" s="147">
        <f t="shared" si="2"/>
        <v>17.015829382104492</v>
      </c>
      <c r="I76" s="148">
        <f t="shared" si="3"/>
        <v>307.8605948009656</v>
      </c>
      <c r="K76" s="155" t="s">
        <v>1044</v>
      </c>
      <c r="O76" s="66" t="str">
        <f>""</f>
        <v/>
      </c>
    </row>
    <row r="77" spans="2:15" s="66" customFormat="1" x14ac:dyDescent="0.25">
      <c r="B77" s="114" t="s">
        <v>406</v>
      </c>
      <c r="C77" s="95">
        <f>SUM(C74:C76)</f>
        <v>136.33423874862049</v>
      </c>
      <c r="D77" s="95">
        <f t="shared" si="0"/>
        <v>814.88905000120621</v>
      </c>
      <c r="E77" s="95">
        <f t="shared" si="0"/>
        <v>0</v>
      </c>
      <c r="F77" s="96">
        <f t="shared" si="1"/>
        <v>951.22328874982668</v>
      </c>
      <c r="G77" s="124">
        <f>SUM(G74:G76)</f>
        <v>1104.2541963503095</v>
      </c>
      <c r="H77" s="124">
        <f>SUM(H74:H76)</f>
        <v>48.675483240749628</v>
      </c>
      <c r="I77" s="125">
        <f t="shared" si="3"/>
        <v>1152.9296795910591</v>
      </c>
      <c r="K77" s="155" t="s">
        <v>1045</v>
      </c>
      <c r="O77" s="66" t="str">
        <f>""</f>
        <v/>
      </c>
    </row>
    <row r="78" spans="2:15" s="66" customFormat="1" x14ac:dyDescent="0.25">
      <c r="K78" s="155" t="s">
        <v>1046</v>
      </c>
      <c r="O78" s="66" t="str">
        <f>""</f>
        <v/>
      </c>
    </row>
    <row r="79" spans="2:15" x14ac:dyDescent="0.25">
      <c r="K79" s="155" t="s">
        <v>1047</v>
      </c>
      <c r="O79" s="66" t="str">
        <f>""</f>
        <v/>
      </c>
    </row>
    <row r="80" spans="2:15" ht="60" customHeight="1" x14ac:dyDescent="0.25">
      <c r="B80" s="115" t="s">
        <v>408</v>
      </c>
      <c r="C80" s="129" t="str">
        <f>C65</f>
        <v>Allerdale</v>
      </c>
      <c r="D80" s="129" t="str">
        <f t="shared" ref="D80:I80" si="4">D65</f>
        <v>Cumbria</v>
      </c>
      <c r="E80" s="129" t="str">
        <f t="shared" si="4"/>
        <v>Fire Authority part of CC/Unitary</v>
      </c>
      <c r="F80" s="131" t="str">
        <f t="shared" si="4"/>
        <v>Total</v>
      </c>
      <c r="G80" s="126" t="str">
        <f t="shared" si="4"/>
        <v>Newcastle upon Tyne</v>
      </c>
      <c r="H80" s="126" t="str">
        <f t="shared" si="4"/>
        <v>Tyne and Wear Fire</v>
      </c>
      <c r="I80" s="127" t="str">
        <f t="shared" si="4"/>
        <v>Total</v>
      </c>
      <c r="K80" s="155" t="s">
        <v>1048</v>
      </c>
      <c r="O80" s="66" t="str">
        <f>""</f>
        <v/>
      </c>
    </row>
    <row r="81" spans="2:15" s="66" customFormat="1" ht="15" customHeight="1" x14ac:dyDescent="0.25">
      <c r="B81" s="98" t="s">
        <v>966</v>
      </c>
      <c r="C81" s="99"/>
      <c r="D81" s="100"/>
      <c r="E81" s="100"/>
      <c r="F81" s="100"/>
      <c r="G81" s="100"/>
      <c r="H81" s="100"/>
      <c r="I81" s="101"/>
      <c r="K81" s="155" t="s">
        <v>1049</v>
      </c>
      <c r="O81" s="66" t="str">
        <f>""</f>
        <v/>
      </c>
    </row>
    <row r="82" spans="2:15" x14ac:dyDescent="0.25">
      <c r="B82" s="102" t="s">
        <v>404</v>
      </c>
      <c r="C82" s="35">
        <f>VLOOKUP(C65,Sheet1!$AB$13:$AQ$395,14,FALSE)</f>
        <v>6.7679346023390003</v>
      </c>
      <c r="D82" s="35">
        <f>IF($D$64=0,"",VLOOKUP($D$64,Sheet1!$AB$13:$AQ$395,14,FALSE))</f>
        <v>180.73801141468601</v>
      </c>
      <c r="E82" s="35" t="str">
        <f>IF($E$64=0,"",VLOOKUP($E$64,Sheet1!$AB$13:$AQ$395,14,FALSE))</f>
        <v/>
      </c>
      <c r="F82" s="108"/>
      <c r="G82" s="35">
        <f>VLOOKUP(G65,Sheet1!$AB$13:$AQ$395,14,FALSE)</f>
        <v>179.69847400807299</v>
      </c>
      <c r="H82" s="35">
        <f>VLOOKUP(H65,Sheet1!$AB$13:$AQ$395,14,FALSE)</f>
        <v>31.803873549531001</v>
      </c>
      <c r="I82" s="109"/>
      <c r="K82" s="155" t="s">
        <v>1050</v>
      </c>
      <c r="O82" s="66" t="str">
        <f>""</f>
        <v/>
      </c>
    </row>
    <row r="83" spans="2:15" x14ac:dyDescent="0.25">
      <c r="B83" s="102" t="s">
        <v>405</v>
      </c>
      <c r="C83" s="35">
        <f>VLOOKUP(C65,Sheet1!$AB$13:$AQ$395,15,FALSE)-VLOOKUP(C65,Sheet1!$AB$13:$AQ$395,14,FALSE)</f>
        <v>1.5251555241422636</v>
      </c>
      <c r="D83" s="35">
        <f>IF($D$64=0,"",VLOOKUP($D$64,Sheet1!$AB$13:$AQ$395,15,FALSE)-VLOOKUP($D$64,Sheet1!$AB$13:$AQ$395,14,FALSE))</f>
        <v>32.702955869497629</v>
      </c>
      <c r="E83" s="35" t="str">
        <f>IF($E$64=0,"",VLOOKUP($E$64,Sheet1!$AB$13:$AQ$395,15,FALSE)-VLOOKUP($E$64,Sheet1!$AB$13:$AQ$395,14,FALSE))</f>
        <v/>
      </c>
      <c r="F83" s="108"/>
      <c r="G83" s="35">
        <f>VLOOKUP(G65,Sheet1!$AB$13:$AQ$395,15,FALSE)-VLOOKUP(G65,Sheet1!$AB$13:$AQ$395,14,FALSE)</f>
        <v>37.660474578911902</v>
      </c>
      <c r="H83" s="35">
        <f>VLOOKUP(H65,Sheet1!$AB$13:$AQ$395,15,FALSE)-VLOOKUP(H65,Sheet1!$AB$13:$AQ$395,14,FALSE)</f>
        <v>1.4050416372150103</v>
      </c>
      <c r="I83" s="109"/>
      <c r="K83" s="155" t="s">
        <v>1051</v>
      </c>
      <c r="O83" s="66" t="str">
        <f>""</f>
        <v/>
      </c>
    </row>
    <row r="84" spans="2:15" x14ac:dyDescent="0.25">
      <c r="B84" s="102" t="s">
        <v>957</v>
      </c>
      <c r="C84" s="35">
        <f>VLOOKUP(C65,Sheet1!$AB$13:$AQ$395,10,FALSE)</f>
        <v>4.3200800412822842</v>
      </c>
      <c r="D84" s="35">
        <f>IF($D$64=0,"",VLOOKUP($D$64,Sheet1!$AB$13:$AQ$395,10,FALSE))</f>
        <v>185.98953604418423</v>
      </c>
      <c r="E84" s="35" t="str">
        <f>IF($E$64=0,"",VLOOKUP($E$64,Sheet1!$AB$13:$AQ$395,10,FALSE))</f>
        <v/>
      </c>
      <c r="F84" s="108"/>
      <c r="G84" s="35">
        <f>VLOOKUP(G65,Sheet1!$AB$13:$AQ$395,10,FALSE)</f>
        <v>83.128686875513239</v>
      </c>
      <c r="H84" s="35">
        <f>VLOOKUP(H65,Sheet1!$AB$13:$AQ$395,10,FALSE)</f>
        <v>19.088824673885128</v>
      </c>
      <c r="I84" s="109"/>
      <c r="K84" s="155" t="s">
        <v>1052</v>
      </c>
      <c r="O84" s="66" t="str">
        <f>""</f>
        <v/>
      </c>
    </row>
    <row r="85" spans="2:15" x14ac:dyDescent="0.25">
      <c r="B85" s="102" t="s">
        <v>406</v>
      </c>
      <c r="C85" s="93">
        <f>SUM(C82:C84)</f>
        <v>12.613170167763549</v>
      </c>
      <c r="D85" s="93">
        <f>IF($D$64=0,"",SUM(D82:D84))</f>
        <v>399.43050332836788</v>
      </c>
      <c r="E85" s="93" t="str">
        <f>IF($E$64=0,"",SUM(E82:E84))</f>
        <v/>
      </c>
      <c r="F85" s="108"/>
      <c r="G85" s="93">
        <f>SUM(G82:G84)</f>
        <v>300.48763546249813</v>
      </c>
      <c r="H85" s="93">
        <f>SUM(H82:H84)</f>
        <v>52.29773986063114</v>
      </c>
      <c r="I85" s="109"/>
      <c r="K85" s="155" t="s">
        <v>1053</v>
      </c>
      <c r="O85" s="66" t="str">
        <f>""</f>
        <v/>
      </c>
    </row>
    <row r="86" spans="2:15" x14ac:dyDescent="0.25">
      <c r="B86" s="102" t="s">
        <v>4</v>
      </c>
      <c r="C86" s="119">
        <f>C71</f>
        <v>96621</v>
      </c>
      <c r="D86" s="31">
        <f>D71</f>
        <v>501217</v>
      </c>
      <c r="E86" s="31">
        <f>E71</f>
        <v>0</v>
      </c>
      <c r="F86" s="104"/>
      <c r="G86" s="119">
        <f>G71</f>
        <v>285381</v>
      </c>
      <c r="H86" s="119">
        <f>H71</f>
        <v>1117163</v>
      </c>
      <c r="I86" s="105"/>
      <c r="K86" s="155" t="s">
        <v>1054</v>
      </c>
      <c r="O86" s="66" t="str">
        <f>""</f>
        <v/>
      </c>
    </row>
    <row r="87" spans="2:15" x14ac:dyDescent="0.25">
      <c r="B87" s="102"/>
      <c r="C87" s="106"/>
      <c r="D87" s="106"/>
      <c r="E87" s="106"/>
      <c r="F87" s="149"/>
      <c r="G87" s="106"/>
      <c r="H87" s="106"/>
      <c r="I87" s="107"/>
      <c r="K87" s="155" t="s">
        <v>1055</v>
      </c>
      <c r="O87" s="66" t="str">
        <f>""</f>
        <v/>
      </c>
    </row>
    <row r="88" spans="2:15" s="66" customFormat="1" x14ac:dyDescent="0.25">
      <c r="B88" s="118" t="s">
        <v>965</v>
      </c>
      <c r="C88" s="116"/>
      <c r="D88" s="116"/>
      <c r="E88" s="116"/>
      <c r="F88" s="116"/>
      <c r="G88" s="116"/>
      <c r="H88" s="116"/>
      <c r="I88" s="117"/>
      <c r="K88" s="155" t="s">
        <v>1056</v>
      </c>
      <c r="O88" s="66" t="str">
        <f>""</f>
        <v/>
      </c>
    </row>
    <row r="89" spans="2:15" s="66" customFormat="1" x14ac:dyDescent="0.25">
      <c r="B89" s="102" t="s">
        <v>404</v>
      </c>
      <c r="C89" s="110">
        <f>C82/C$86*1000000</f>
        <v>70.046207370437074</v>
      </c>
      <c r="D89" s="110">
        <f t="shared" ref="D89:E91" si="5">IF(D$64=0,0,D82/D$86*1000000)</f>
        <v>360.59832650266452</v>
      </c>
      <c r="E89" s="110">
        <f t="shared" si="5"/>
        <v>0</v>
      </c>
      <c r="F89" s="111">
        <f>SUM(C89:E89)</f>
        <v>430.64453387310158</v>
      </c>
      <c r="G89" s="122">
        <f>G82/G$86*1000000</f>
        <v>629.67917979148217</v>
      </c>
      <c r="H89" s="122">
        <f>H82/H$86*1000000</f>
        <v>28.468427212081856</v>
      </c>
      <c r="I89" s="123">
        <f>SUM(G89:H89)</f>
        <v>658.14760700356408</v>
      </c>
      <c r="K89" s="155" t="s">
        <v>1057</v>
      </c>
      <c r="O89" s="66" t="str">
        <f>""</f>
        <v/>
      </c>
    </row>
    <row r="90" spans="2:15" s="66" customFormat="1" x14ac:dyDescent="0.25">
      <c r="B90" s="102" t="s">
        <v>405</v>
      </c>
      <c r="C90" s="112">
        <f t="shared" ref="C90:C91" si="6">C83/C$86*1000000</f>
        <v>15.784927957092803</v>
      </c>
      <c r="D90" s="112">
        <f t="shared" si="5"/>
        <v>65.247100296872674</v>
      </c>
      <c r="E90" s="112">
        <f t="shared" si="5"/>
        <v>0</v>
      </c>
      <c r="F90" s="113">
        <f>SUM(C90:E90)</f>
        <v>81.032028253965478</v>
      </c>
      <c r="G90" s="120">
        <f t="shared" ref="G90:H91" si="7">G83/G$86*1000000</f>
        <v>131.96559889730537</v>
      </c>
      <c r="H90" s="120">
        <f t="shared" si="7"/>
        <v>1.2576872284662222</v>
      </c>
      <c r="I90" s="121">
        <f>SUM(G90:H90)</f>
        <v>133.22328612577158</v>
      </c>
      <c r="K90" s="155" t="s">
        <v>1058</v>
      </c>
      <c r="O90" s="66" t="str">
        <f>""</f>
        <v/>
      </c>
    </row>
    <row r="91" spans="2:15" s="66" customFormat="1" x14ac:dyDescent="0.25">
      <c r="B91" s="102" t="s">
        <v>957</v>
      </c>
      <c r="C91" s="145">
        <f t="shared" si="6"/>
        <v>44.71160556485944</v>
      </c>
      <c r="D91" s="145">
        <f t="shared" si="5"/>
        <v>371.07587341248251</v>
      </c>
      <c r="E91" s="145">
        <f t="shared" si="5"/>
        <v>0</v>
      </c>
      <c r="F91" s="146">
        <f>SUM(C91:E91)</f>
        <v>415.78747897734195</v>
      </c>
      <c r="G91" s="147">
        <f t="shared" si="7"/>
        <v>291.29019407568563</v>
      </c>
      <c r="H91" s="147">
        <f t="shared" si="7"/>
        <v>17.086875123760031</v>
      </c>
      <c r="I91" s="148">
        <f>SUM(G91:H91)</f>
        <v>308.37706919944566</v>
      </c>
      <c r="K91" s="155" t="s">
        <v>1059</v>
      </c>
      <c r="O91" s="66" t="str">
        <f>""</f>
        <v/>
      </c>
    </row>
    <row r="92" spans="2:15" x14ac:dyDescent="0.25">
      <c r="B92" s="114" t="s">
        <v>406</v>
      </c>
      <c r="C92" s="95">
        <f>SUM(C89:C91)</f>
        <v>130.5427408923893</v>
      </c>
      <c r="D92" s="95">
        <f t="shared" ref="D92:E92" si="8">SUM(D89:D91)</f>
        <v>796.92130021201979</v>
      </c>
      <c r="E92" s="95">
        <f t="shared" si="8"/>
        <v>0</v>
      </c>
      <c r="F92" s="96">
        <f>SUM(C92:E92)</f>
        <v>927.46404110440903</v>
      </c>
      <c r="G92" s="124">
        <f>SUM(G89:G91)</f>
        <v>1052.9349727644731</v>
      </c>
      <c r="H92" s="124">
        <f>SUM(H89:H91)</f>
        <v>46.812989564308111</v>
      </c>
      <c r="I92" s="125">
        <f>SUM(G92:H92)</f>
        <v>1099.7479623287811</v>
      </c>
      <c r="K92" s="155" t="s">
        <v>1060</v>
      </c>
      <c r="O92" s="66" t="str">
        <f>""</f>
        <v/>
      </c>
    </row>
    <row r="93" spans="2:15" s="66" customFormat="1" x14ac:dyDescent="0.25">
      <c r="K93" s="155" t="s">
        <v>1061</v>
      </c>
      <c r="O93" s="66" t="str">
        <f>""</f>
        <v/>
      </c>
    </row>
    <row r="94" spans="2:15" ht="60.75" customHeight="1" x14ac:dyDescent="0.25">
      <c r="B94" s="141" t="s">
        <v>958</v>
      </c>
      <c r="C94" s="142" t="str">
        <f>C80</f>
        <v>Allerdale</v>
      </c>
      <c r="D94" s="142" t="str">
        <f t="shared" ref="D94:I94" si="9">D80</f>
        <v>Cumbria</v>
      </c>
      <c r="E94" s="142" t="str">
        <f t="shared" si="9"/>
        <v>Fire Authority part of CC/Unitary</v>
      </c>
      <c r="F94" s="142" t="str">
        <f t="shared" si="9"/>
        <v>Total</v>
      </c>
      <c r="G94" s="143" t="str">
        <f t="shared" si="9"/>
        <v>Newcastle upon Tyne</v>
      </c>
      <c r="H94" s="143" t="str">
        <f t="shared" si="9"/>
        <v>Tyne and Wear Fire</v>
      </c>
      <c r="I94" s="144" t="str">
        <f t="shared" si="9"/>
        <v>Total</v>
      </c>
      <c r="K94" s="155" t="s">
        <v>1062</v>
      </c>
      <c r="O94" s="66" t="str">
        <f>""</f>
        <v/>
      </c>
    </row>
    <row r="95" spans="2:15" x14ac:dyDescent="0.25">
      <c r="B95" s="102" t="s">
        <v>404</v>
      </c>
      <c r="C95" s="136">
        <f>(C82-C67)/C67</f>
        <v>-0.13634693760506708</v>
      </c>
      <c r="D95" s="136">
        <f>IF($D$64=0,"",(D82-D67)/D67)</f>
        <v>-8.245911545077976E-2</v>
      </c>
      <c r="E95" s="136" t="str">
        <f>IF($E$64=0,"",(E82-E67)/E67)</f>
        <v/>
      </c>
      <c r="F95" s="108"/>
      <c r="G95" s="137">
        <f t="shared" ref="G95:H98" si="10">(G82-G67)/G67</f>
        <v>-9.5588760067533585E-2</v>
      </c>
      <c r="H95" s="137">
        <f t="shared" si="10"/>
        <v>-7.096840211646295E-2</v>
      </c>
      <c r="I95" s="109"/>
      <c r="K95" s="155" t="s">
        <v>1063</v>
      </c>
      <c r="O95" s="66" t="str">
        <f>""</f>
        <v/>
      </c>
    </row>
    <row r="96" spans="2:15" x14ac:dyDescent="0.25">
      <c r="B96" s="102" t="s">
        <v>405</v>
      </c>
      <c r="C96" s="135">
        <f>(C83-C68)/C68</f>
        <v>0.45318903040406616</v>
      </c>
      <c r="D96" s="135">
        <f>IF($D$64=0,"",(D83-D68)/D68)</f>
        <v>0.22808024714632991</v>
      </c>
      <c r="E96" s="135" t="str">
        <f>IF($E$64=0,"",(E83-E68)/E68)</f>
        <v/>
      </c>
      <c r="F96" s="108"/>
      <c r="G96" s="138">
        <f t="shared" si="10"/>
        <v>0.12619400106592513</v>
      </c>
      <c r="H96" s="138">
        <f t="shared" si="10"/>
        <v>0.23723164700892896</v>
      </c>
      <c r="I96" s="109"/>
      <c r="K96" s="155" t="s">
        <v>1064</v>
      </c>
      <c r="O96" s="66" t="str">
        <f>""</f>
        <v/>
      </c>
    </row>
    <row r="97" spans="2:15" x14ac:dyDescent="0.25">
      <c r="B97" s="102" t="s">
        <v>957</v>
      </c>
      <c r="C97" s="150">
        <f>(C84-C69)/C69</f>
        <v>7.757969312538476E-3</v>
      </c>
      <c r="D97" s="150">
        <f>IF($D$64=0,"",(D84-D69)/D69)</f>
        <v>6.2951253419167357E-3</v>
      </c>
      <c r="E97" s="150" t="str">
        <f>IF($E$64=0,"",(E84-E69)/E69)</f>
        <v/>
      </c>
      <c r="F97" s="108"/>
      <c r="G97" s="151">
        <f t="shared" si="10"/>
        <v>1.5314996513106668E-3</v>
      </c>
      <c r="H97" s="151">
        <f t="shared" si="10"/>
        <v>4.1752735091631424E-3</v>
      </c>
      <c r="I97" s="109"/>
      <c r="K97" s="155" t="s">
        <v>1065</v>
      </c>
      <c r="O97" s="66" t="str">
        <f>""</f>
        <v/>
      </c>
    </row>
    <row r="98" spans="2:15" x14ac:dyDescent="0.25">
      <c r="B98" s="114" t="s">
        <v>406</v>
      </c>
      <c r="C98" s="133">
        <f>(C85-C70)/C70</f>
        <v>-4.2480142254726058E-2</v>
      </c>
      <c r="D98" s="133">
        <f>IF($D$64=0,"",(D85-D70)/D70)</f>
        <v>-2.2049320443267691E-2</v>
      </c>
      <c r="E98" s="133" t="str">
        <f>IF($E$64=0,"",(E85-E70)/E70)</f>
        <v/>
      </c>
      <c r="F98" s="134">
        <f>(F92-F77)/F77</f>
        <v>-2.4977571435034922E-2</v>
      </c>
      <c r="G98" s="139">
        <f t="shared" si="10"/>
        <v>-4.6474103295647287E-2</v>
      </c>
      <c r="H98" s="139">
        <f t="shared" si="10"/>
        <v>-3.8263486100992589E-2</v>
      </c>
      <c r="I98" s="140">
        <f>(I92-I77)/I77</f>
        <v>-4.6127459639291594E-2</v>
      </c>
      <c r="K98" s="155" t="s">
        <v>1066</v>
      </c>
      <c r="O98" s="66" t="str">
        <f>""</f>
        <v/>
      </c>
    </row>
    <row r="99" spans="2:15" x14ac:dyDescent="0.25">
      <c r="K99" s="155" t="s">
        <v>1067</v>
      </c>
      <c r="O99" s="66" t="str">
        <f>""</f>
        <v/>
      </c>
    </row>
    <row r="100" spans="2:15" x14ac:dyDescent="0.25">
      <c r="K100" s="155" t="s">
        <v>1068</v>
      </c>
      <c r="O100" s="66" t="str">
        <f>""</f>
        <v/>
      </c>
    </row>
    <row r="101" spans="2:15" x14ac:dyDescent="0.25">
      <c r="K101" s="155" t="s">
        <v>1069</v>
      </c>
      <c r="O101" s="66" t="str">
        <f>""</f>
        <v/>
      </c>
    </row>
    <row r="102" spans="2:15" x14ac:dyDescent="0.25">
      <c r="K102" s="155" t="s">
        <v>1070</v>
      </c>
      <c r="O102" s="66" t="str">
        <f>""</f>
        <v/>
      </c>
    </row>
    <row r="103" spans="2:15" x14ac:dyDescent="0.25">
      <c r="K103" s="155" t="s">
        <v>1071</v>
      </c>
      <c r="O103" s="66" t="str">
        <f>""</f>
        <v/>
      </c>
    </row>
    <row r="104" spans="2:15" x14ac:dyDescent="0.25">
      <c r="K104" s="155" t="s">
        <v>1072</v>
      </c>
      <c r="O104" s="66" t="str">
        <f>""</f>
        <v/>
      </c>
    </row>
    <row r="105" spans="2:15" x14ac:dyDescent="0.25">
      <c r="K105" s="155" t="s">
        <v>1073</v>
      </c>
      <c r="O105" s="66" t="str">
        <f>""</f>
        <v/>
      </c>
    </row>
    <row r="106" spans="2:15" x14ac:dyDescent="0.25">
      <c r="K106" s="155" t="s">
        <v>1074</v>
      </c>
      <c r="O106" s="66" t="str">
        <f>""</f>
        <v/>
      </c>
    </row>
    <row r="107" spans="2:15" x14ac:dyDescent="0.25">
      <c r="K107" s="155" t="s">
        <v>1075</v>
      </c>
      <c r="O107" s="66" t="str">
        <f>""</f>
        <v/>
      </c>
    </row>
    <row r="108" spans="2:15" x14ac:dyDescent="0.25">
      <c r="K108" s="155" t="s">
        <v>1076</v>
      </c>
      <c r="O108" s="66" t="str">
        <f>""</f>
        <v/>
      </c>
    </row>
    <row r="109" spans="2:15" x14ac:dyDescent="0.25">
      <c r="K109" s="155" t="s">
        <v>1077</v>
      </c>
      <c r="O109" s="66" t="str">
        <f>""</f>
        <v/>
      </c>
    </row>
    <row r="110" spans="2:15" x14ac:dyDescent="0.25">
      <c r="K110" s="155" t="s">
        <v>1078</v>
      </c>
      <c r="O110" s="66" t="str">
        <f>""</f>
        <v/>
      </c>
    </row>
    <row r="111" spans="2:15" x14ac:dyDescent="0.25">
      <c r="K111" s="155" t="s">
        <v>1079</v>
      </c>
      <c r="O111" s="66" t="str">
        <f>""</f>
        <v/>
      </c>
    </row>
    <row r="112" spans="2:15" x14ac:dyDescent="0.25">
      <c r="K112" s="155" t="s">
        <v>1080</v>
      </c>
      <c r="O112" s="66" t="str">
        <f>""</f>
        <v/>
      </c>
    </row>
    <row r="113" spans="11:15" x14ac:dyDescent="0.25">
      <c r="K113" s="155" t="s">
        <v>1081</v>
      </c>
      <c r="O113" s="66" t="str">
        <f>""</f>
        <v/>
      </c>
    </row>
    <row r="114" spans="11:15" x14ac:dyDescent="0.25">
      <c r="O114" s="66" t="str">
        <f>""</f>
        <v/>
      </c>
    </row>
    <row r="115" spans="11:15" x14ac:dyDescent="0.25">
      <c r="O115" s="66" t="str">
        <f>""</f>
        <v/>
      </c>
    </row>
    <row r="116" spans="11:15" x14ac:dyDescent="0.25">
      <c r="O116" s="66" t="str">
        <f>""</f>
        <v/>
      </c>
    </row>
    <row r="117" spans="11:15" x14ac:dyDescent="0.25">
      <c r="O117" s="66" t="str">
        <f>""</f>
        <v/>
      </c>
    </row>
    <row r="118" spans="11:15" x14ac:dyDescent="0.25">
      <c r="O118" s="66" t="str">
        <f>""</f>
        <v/>
      </c>
    </row>
    <row r="119" spans="11:15" x14ac:dyDescent="0.25">
      <c r="O119" s="66" t="str">
        <f>""</f>
        <v/>
      </c>
    </row>
    <row r="120" spans="11:15" x14ac:dyDescent="0.25">
      <c r="O120" s="66" t="str">
        <f>""</f>
        <v/>
      </c>
    </row>
    <row r="121" spans="11:15" x14ac:dyDescent="0.25">
      <c r="O121" s="66" t="str">
        <f>""</f>
        <v/>
      </c>
    </row>
    <row r="122" spans="11:15" x14ac:dyDescent="0.25">
      <c r="O122" s="66" t="str">
        <f>""</f>
        <v/>
      </c>
    </row>
    <row r="123" spans="11:15" x14ac:dyDescent="0.25">
      <c r="O123" s="66" t="str">
        <f>""</f>
        <v/>
      </c>
    </row>
    <row r="124" spans="11:15" x14ac:dyDescent="0.25">
      <c r="O124" s="66" t="str">
        <f>""</f>
        <v/>
      </c>
    </row>
    <row r="125" spans="11:15" x14ac:dyDescent="0.25">
      <c r="O125" s="66" t="str">
        <f>""</f>
        <v/>
      </c>
    </row>
    <row r="126" spans="11:15" x14ac:dyDescent="0.25">
      <c r="O126" s="66" t="str">
        <f>""</f>
        <v/>
      </c>
    </row>
    <row r="127" spans="11:15" x14ac:dyDescent="0.25">
      <c r="O127" s="66" t="str">
        <f>""</f>
        <v/>
      </c>
    </row>
    <row r="128" spans="11:15" x14ac:dyDescent="0.25">
      <c r="O128" s="66" t="str">
        <f>""</f>
        <v/>
      </c>
    </row>
    <row r="129" spans="15:15" x14ac:dyDescent="0.25">
      <c r="O129" s="66" t="str">
        <f>""</f>
        <v/>
      </c>
    </row>
    <row r="130" spans="15:15" x14ac:dyDescent="0.25">
      <c r="O130" s="66" t="str">
        <f>""</f>
        <v/>
      </c>
    </row>
    <row r="131" spans="15:15" x14ac:dyDescent="0.25">
      <c r="O131" s="66" t="str">
        <f>""</f>
        <v/>
      </c>
    </row>
    <row r="132" spans="15:15" x14ac:dyDescent="0.25">
      <c r="O132" s="66" t="str">
        <f>""</f>
        <v/>
      </c>
    </row>
    <row r="133" spans="15:15" x14ac:dyDescent="0.25">
      <c r="O133" s="66" t="str">
        <f>""</f>
        <v/>
      </c>
    </row>
    <row r="134" spans="15:15" x14ac:dyDescent="0.25">
      <c r="O134" s="66" t="str">
        <f>""</f>
        <v/>
      </c>
    </row>
    <row r="135" spans="15:15" x14ac:dyDescent="0.25">
      <c r="O135" s="66" t="str">
        <f>""</f>
        <v/>
      </c>
    </row>
    <row r="136" spans="15:15" x14ac:dyDescent="0.25">
      <c r="O136" s="66" t="str">
        <f>""</f>
        <v/>
      </c>
    </row>
    <row r="137" spans="15:15" x14ac:dyDescent="0.25">
      <c r="O137" s="66" t="str">
        <f>""</f>
        <v/>
      </c>
    </row>
    <row r="138" spans="15:15" x14ac:dyDescent="0.25">
      <c r="O138" s="66" t="str">
        <f>""</f>
        <v/>
      </c>
    </row>
    <row r="139" spans="15:15" x14ac:dyDescent="0.25">
      <c r="O139" s="66" t="str">
        <f>""</f>
        <v/>
      </c>
    </row>
    <row r="140" spans="15:15" x14ac:dyDescent="0.25">
      <c r="O140" s="66" t="str">
        <f>""</f>
        <v/>
      </c>
    </row>
    <row r="141" spans="15:15" x14ac:dyDescent="0.25">
      <c r="O141" s="66" t="str">
        <f>""</f>
        <v/>
      </c>
    </row>
    <row r="142" spans="15:15" x14ac:dyDescent="0.25">
      <c r="O142" s="66" t="str">
        <f>""</f>
        <v/>
      </c>
    </row>
    <row r="143" spans="15:15" x14ac:dyDescent="0.25">
      <c r="O143" s="66" t="str">
        <f>""</f>
        <v/>
      </c>
    </row>
    <row r="144" spans="15:15" x14ac:dyDescent="0.25">
      <c r="O144" s="66" t="str">
        <f>""</f>
        <v/>
      </c>
    </row>
    <row r="145" spans="15:15" x14ac:dyDescent="0.25">
      <c r="O145" s="66" t="str">
        <f>""</f>
        <v/>
      </c>
    </row>
    <row r="146" spans="15:15" x14ac:dyDescent="0.25">
      <c r="O146" s="66" t="str">
        <f>""</f>
        <v/>
      </c>
    </row>
    <row r="147" spans="15:15" x14ac:dyDescent="0.25">
      <c r="O147" s="66" t="str">
        <f>""</f>
        <v/>
      </c>
    </row>
    <row r="148" spans="15:15" x14ac:dyDescent="0.25">
      <c r="O148" s="66" t="str">
        <f>""</f>
        <v/>
      </c>
    </row>
    <row r="149" spans="15:15" x14ac:dyDescent="0.25">
      <c r="O149" s="66" t="str">
        <f>""</f>
        <v/>
      </c>
    </row>
    <row r="150" spans="15:15" x14ac:dyDescent="0.25">
      <c r="O150" s="66" t="str">
        <f>""</f>
        <v/>
      </c>
    </row>
    <row r="151" spans="15:15" x14ac:dyDescent="0.25">
      <c r="O151" s="66" t="str">
        <f>""</f>
        <v/>
      </c>
    </row>
    <row r="152" spans="15:15" x14ac:dyDescent="0.25">
      <c r="O152" s="66" t="str">
        <f>""</f>
        <v/>
      </c>
    </row>
    <row r="153" spans="15:15" x14ac:dyDescent="0.25">
      <c r="O153" s="66" t="str">
        <f>""</f>
        <v/>
      </c>
    </row>
    <row r="154" spans="15:15" x14ac:dyDescent="0.25">
      <c r="O154" s="66" t="str">
        <f>""</f>
        <v/>
      </c>
    </row>
    <row r="155" spans="15:15" x14ac:dyDescent="0.25">
      <c r="O155" s="66" t="str">
        <f>""</f>
        <v/>
      </c>
    </row>
    <row r="156" spans="15:15" x14ac:dyDescent="0.25">
      <c r="O156" s="66" t="str">
        <f>""</f>
        <v/>
      </c>
    </row>
    <row r="157" spans="15:15" x14ac:dyDescent="0.25">
      <c r="O157" s="66" t="str">
        <f>""</f>
        <v/>
      </c>
    </row>
    <row r="158" spans="15:15" x14ac:dyDescent="0.25">
      <c r="O158" s="66" t="str">
        <f>""</f>
        <v/>
      </c>
    </row>
    <row r="159" spans="15:15" x14ac:dyDescent="0.25">
      <c r="O159" s="66" t="str">
        <f>""</f>
        <v/>
      </c>
    </row>
    <row r="160" spans="15:15" x14ac:dyDescent="0.25">
      <c r="O160" s="66" t="str">
        <f>""</f>
        <v/>
      </c>
    </row>
    <row r="161" spans="15:15" x14ac:dyDescent="0.25">
      <c r="O161" s="66" t="str">
        <f>""</f>
        <v/>
      </c>
    </row>
    <row r="162" spans="15:15" x14ac:dyDescent="0.25">
      <c r="O162" s="66" t="str">
        <f>""</f>
        <v/>
      </c>
    </row>
    <row r="163" spans="15:15" x14ac:dyDescent="0.25">
      <c r="O163" s="66" t="str">
        <f>""</f>
        <v/>
      </c>
    </row>
    <row r="164" spans="15:15" x14ac:dyDescent="0.25">
      <c r="O164" s="66" t="str">
        <f>""</f>
        <v/>
      </c>
    </row>
    <row r="165" spans="15:15" x14ac:dyDescent="0.25">
      <c r="O165" s="66" t="str">
        <f>""</f>
        <v/>
      </c>
    </row>
    <row r="166" spans="15:15" x14ac:dyDescent="0.25">
      <c r="O166" s="66" t="str">
        <f>""</f>
        <v/>
      </c>
    </row>
    <row r="167" spans="15:15" x14ac:dyDescent="0.25">
      <c r="O167" s="66" t="str">
        <f>""</f>
        <v/>
      </c>
    </row>
    <row r="168" spans="15:15" x14ac:dyDescent="0.25">
      <c r="O168" s="66" t="str">
        <f>""</f>
        <v/>
      </c>
    </row>
    <row r="169" spans="15:15" x14ac:dyDescent="0.25">
      <c r="O169" s="66" t="str">
        <f>""</f>
        <v/>
      </c>
    </row>
    <row r="170" spans="15:15" x14ac:dyDescent="0.25">
      <c r="O170" s="66" t="str">
        <f>""</f>
        <v/>
      </c>
    </row>
    <row r="171" spans="15:15" x14ac:dyDescent="0.25">
      <c r="O171" s="66" t="str">
        <f>""</f>
        <v/>
      </c>
    </row>
    <row r="172" spans="15:15" x14ac:dyDescent="0.25">
      <c r="O172" s="66" t="str">
        <f>""</f>
        <v/>
      </c>
    </row>
    <row r="173" spans="15:15" x14ac:dyDescent="0.25">
      <c r="O173" s="66" t="str">
        <f>""</f>
        <v/>
      </c>
    </row>
    <row r="174" spans="15:15" x14ac:dyDescent="0.25">
      <c r="O174" s="66" t="str">
        <f>""</f>
        <v/>
      </c>
    </row>
    <row r="175" spans="15:15" x14ac:dyDescent="0.25">
      <c r="O175" s="66" t="str">
        <f>""</f>
        <v/>
      </c>
    </row>
    <row r="176" spans="15:15" x14ac:dyDescent="0.25">
      <c r="O176" s="66" t="str">
        <f>""</f>
        <v/>
      </c>
    </row>
    <row r="177" spans="15:15" x14ac:dyDescent="0.25">
      <c r="O177" s="66" t="str">
        <f>""</f>
        <v/>
      </c>
    </row>
    <row r="178" spans="15:15" x14ac:dyDescent="0.25">
      <c r="O178" s="66" t="str">
        <f>""</f>
        <v/>
      </c>
    </row>
    <row r="179" spans="15:15" x14ac:dyDescent="0.25">
      <c r="O179" s="66" t="str">
        <f>""</f>
        <v/>
      </c>
    </row>
    <row r="180" spans="15:15" x14ac:dyDescent="0.25">
      <c r="O180" s="66" t="str">
        <f>""</f>
        <v/>
      </c>
    </row>
    <row r="181" spans="15:15" x14ac:dyDescent="0.25">
      <c r="O181" s="66" t="str">
        <f>""</f>
        <v/>
      </c>
    </row>
    <row r="182" spans="15:15" x14ac:dyDescent="0.25">
      <c r="O182" s="66" t="str">
        <f>""</f>
        <v/>
      </c>
    </row>
    <row r="183" spans="15:15" x14ac:dyDescent="0.25">
      <c r="O183" s="66" t="str">
        <f>""</f>
        <v/>
      </c>
    </row>
    <row r="184" spans="15:15" x14ac:dyDescent="0.25">
      <c r="O184" s="66" t="str">
        <f>""</f>
        <v/>
      </c>
    </row>
  </sheetData>
  <sheetProtection password="CE46" sheet="1" objects="1" scenarios="1"/>
  <protectedRanges>
    <protectedRange sqref="C3:G3" name="Range1"/>
  </protectedRanges>
  <mergeCells count="16">
    <mergeCell ref="B1:I1"/>
    <mergeCell ref="B5:I7"/>
    <mergeCell ref="C3:G3"/>
    <mergeCell ref="B9:B10"/>
    <mergeCell ref="B17:I17"/>
    <mergeCell ref="B61:I63"/>
    <mergeCell ref="C52:I56"/>
    <mergeCell ref="B52:B56"/>
    <mergeCell ref="B58:I58"/>
    <mergeCell ref="F9:H9"/>
    <mergeCell ref="C9:E9"/>
    <mergeCell ref="B31:I31"/>
    <mergeCell ref="F18:I25"/>
    <mergeCell ref="B39:I39"/>
    <mergeCell ref="F32:I36"/>
    <mergeCell ref="B47:I50"/>
  </mergeCells>
  <dataValidations count="1">
    <dataValidation type="list" allowBlank="1" showInputMessage="1" showErrorMessage="1" sqref="C3:G3">
      <formula1>$K$1:$K$113</formula1>
    </dataValidation>
  </dataValidations>
  <pageMargins left="0.23622047244094491" right="0.23622047244094491" top="0.55118110236220474" bottom="0.55118110236220474" header="0.31496062992125984" footer="0.31496062992125984"/>
  <pageSetup paperSize="9" scale="83" orientation="portrait" r:id="rId1"/>
  <rowBreaks count="1" manualBreakCount="1">
    <brk id="57" min="1"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MPs!$C$2:$C$325</xm:f>
          </x14:formula1>
          <xm:sqref>C3:G3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F165"/>
  <sheetViews>
    <sheetView topLeftCell="A148" workbookViewId="0">
      <selection activeCell="C2" sqref="C2:C165"/>
    </sheetView>
  </sheetViews>
  <sheetFormatPr defaultRowHeight="15" x14ac:dyDescent="0.25"/>
  <cols>
    <col min="2" max="2" width="28" bestFit="1" customWidth="1"/>
    <col min="3" max="3" width="45" bestFit="1" customWidth="1"/>
    <col min="4" max="4" width="27.140625" bestFit="1" customWidth="1"/>
    <col min="5" max="5" width="20.5703125" bestFit="1" customWidth="1"/>
  </cols>
  <sheetData>
    <row r="2" spans="2:6" x14ac:dyDescent="0.25">
      <c r="B2" s="33" t="s">
        <v>544</v>
      </c>
      <c r="C2" t="str">
        <f>D2&amp;" - "&amp;F2</f>
        <v>Allerdale - Newcastle upon Tyne</v>
      </c>
      <c r="D2" s="33" t="s">
        <v>20</v>
      </c>
      <c r="E2" t="str">
        <f>VLOOKUP(D2,[1]Mainsheet!$B$48:$D$434,3,FALSE)</f>
        <v>CUMBRIA</v>
      </c>
      <c r="F2" s="34" t="s">
        <v>224</v>
      </c>
    </row>
    <row r="3" spans="2:6" x14ac:dyDescent="0.25">
      <c r="B3" s="33" t="s">
        <v>533</v>
      </c>
      <c r="C3" s="66" t="str">
        <f t="shared" ref="C3:C66" si="0">D3&amp;" - "&amp;F3</f>
        <v>Amber Valley - Derby</v>
      </c>
      <c r="D3" s="33" t="s">
        <v>21</v>
      </c>
      <c r="E3" t="str">
        <f>VLOOKUP(D3,[1]Mainsheet!$B$48:$D$434,3,FALSE)</f>
        <v>DERBYSHIRE</v>
      </c>
      <c r="F3" s="34" t="s">
        <v>102</v>
      </c>
    </row>
    <row r="4" spans="2:6" x14ac:dyDescent="0.25">
      <c r="B4" s="33" t="s">
        <v>458</v>
      </c>
      <c r="C4" s="66" t="str">
        <f t="shared" si="0"/>
        <v>Ashford - Medway</v>
      </c>
      <c r="D4" s="33" t="s">
        <v>24</v>
      </c>
      <c r="E4" t="str">
        <f>VLOOKUP(D4,[1]Mainsheet!$B$48:$D$434,3,FALSE)</f>
        <v>KENT</v>
      </c>
      <c r="F4" s="34" t="s">
        <v>402</v>
      </c>
    </row>
    <row r="5" spans="2:6" x14ac:dyDescent="0.25">
      <c r="B5" s="33" t="s">
        <v>466</v>
      </c>
      <c r="C5" s="66" t="str">
        <f t="shared" si="0"/>
        <v>Aylesbury Vale - Milton Keynes</v>
      </c>
      <c r="D5" s="33" t="s">
        <v>26</v>
      </c>
      <c r="E5" t="str">
        <f>VLOOKUP(D5,[1]Mainsheet!$B$48:$D$434,3,FALSE)</f>
        <v>BUCKINGHAMSHIRE</v>
      </c>
      <c r="F5" s="34" t="s">
        <v>220</v>
      </c>
    </row>
    <row r="6" spans="2:6" x14ac:dyDescent="0.25">
      <c r="B6" s="33" t="s">
        <v>548</v>
      </c>
      <c r="C6" s="66" t="str">
        <f t="shared" si="0"/>
        <v>Babergh - Southend-on-Sea</v>
      </c>
      <c r="D6" s="33" t="s">
        <v>27</v>
      </c>
      <c r="E6" t="str">
        <f>VLOOKUP(D6,[1]Mainsheet!$B$48:$D$434,3,FALSE)</f>
        <v>SUFFOLK</v>
      </c>
      <c r="F6" s="34" t="s">
        <v>311</v>
      </c>
    </row>
    <row r="7" spans="2:6" x14ac:dyDescent="0.25">
      <c r="B7" s="33" t="s">
        <v>486</v>
      </c>
      <c r="C7" s="66" t="str">
        <f t="shared" si="0"/>
        <v>Basingstoke and Deane - Portsmouth</v>
      </c>
      <c r="D7" s="33" t="s">
        <v>33</v>
      </c>
      <c r="E7" t="str">
        <f>VLOOKUP(D7,[1]Mainsheet!$B$48:$D$434,3,FALSE)</f>
        <v>HAMPSHIRE</v>
      </c>
      <c r="F7" s="34" t="s">
        <v>258</v>
      </c>
    </row>
    <row r="8" spans="2:6" x14ac:dyDescent="0.25">
      <c r="B8" s="33" t="s">
        <v>506</v>
      </c>
      <c r="C8" s="66" t="str">
        <f t="shared" si="0"/>
        <v>Bassetlaw - Nottingham</v>
      </c>
      <c r="D8" s="33" t="s">
        <v>34</v>
      </c>
      <c r="E8" t="str">
        <f>VLOOKUP(D8,[1]Mainsheet!$B$48:$D$434,3,FALSE)</f>
        <v>NOTTINGHAMSHIRE</v>
      </c>
      <c r="F8" s="34" t="s">
        <v>246</v>
      </c>
    </row>
    <row r="9" spans="2:6" x14ac:dyDescent="0.25">
      <c r="B9" s="33" t="s">
        <v>474</v>
      </c>
      <c r="C9" s="66" t="str">
        <f t="shared" si="0"/>
        <v>Bath &amp; North East Somerset - Bristol</v>
      </c>
      <c r="D9" s="33" t="s">
        <v>35</v>
      </c>
      <c r="E9" t="str">
        <f>VLOOKUP(D9,[1]Mainsheet!$B$48:$D$434,3,FALSE)</f>
        <v>nil</v>
      </c>
      <c r="F9" s="34" t="s">
        <v>55</v>
      </c>
    </row>
    <row r="10" spans="2:6" x14ac:dyDescent="0.25">
      <c r="B10" s="33" t="s">
        <v>417</v>
      </c>
      <c r="C10" s="66" t="str">
        <f t="shared" si="0"/>
        <v>Bedford - Luton</v>
      </c>
      <c r="D10" s="33" t="s">
        <v>36</v>
      </c>
      <c r="E10" t="str">
        <f>VLOOKUP(D10,[1]Mainsheet!$B$48:$D$434,3,FALSE)</f>
        <v>nil</v>
      </c>
      <c r="F10" s="34" t="s">
        <v>207</v>
      </c>
    </row>
    <row r="11" spans="2:6" x14ac:dyDescent="0.25">
      <c r="B11" s="33" t="s">
        <v>541</v>
      </c>
      <c r="C11" s="66" t="str">
        <f t="shared" si="0"/>
        <v>Bedford - Peterborough</v>
      </c>
      <c r="D11" s="33" t="s">
        <v>36</v>
      </c>
      <c r="E11" t="str">
        <f>VLOOKUP(D11,[1]Mainsheet!$B$48:$D$434,3,FALSE)</f>
        <v>nil</v>
      </c>
      <c r="F11" s="34" t="s">
        <v>255</v>
      </c>
    </row>
    <row r="12" spans="2:6" x14ac:dyDescent="0.25">
      <c r="B12" s="33" t="s">
        <v>471</v>
      </c>
      <c r="C12" s="66" t="str">
        <f t="shared" si="0"/>
        <v>Bolsover - Derby</v>
      </c>
      <c r="D12" s="33" t="s">
        <v>44</v>
      </c>
      <c r="E12" t="str">
        <f>VLOOKUP(D12,[1]Mainsheet!$B$48:$D$434,3,FALSE)</f>
        <v>DERBYSHIRE</v>
      </c>
      <c r="F12" s="34" t="s">
        <v>102</v>
      </c>
    </row>
    <row r="13" spans="2:6" x14ac:dyDescent="0.25">
      <c r="B13" s="33" t="s">
        <v>524</v>
      </c>
      <c r="C13" s="66" t="str">
        <f t="shared" si="0"/>
        <v>Boston - North East Lincolnshire</v>
      </c>
      <c r="D13" s="33" t="s">
        <v>46</v>
      </c>
      <c r="E13" t="str">
        <f>VLOOKUP(D13,[1]Mainsheet!$B$48:$D$434,3,FALSE)</f>
        <v>LINCOLNSHIRE</v>
      </c>
      <c r="F13" s="34" t="s">
        <v>231</v>
      </c>
    </row>
    <row r="14" spans="2:6" x14ac:dyDescent="0.25">
      <c r="B14" s="33" t="s">
        <v>445</v>
      </c>
      <c r="C14" s="66" t="str">
        <f t="shared" si="0"/>
        <v>Braintree - Thurrock</v>
      </c>
      <c r="D14" s="33" t="s">
        <v>50</v>
      </c>
      <c r="E14" t="str">
        <f>VLOOKUP(D14,[1]Mainsheet!$B$48:$D$434,3,FALSE)</f>
        <v>ESSEX</v>
      </c>
      <c r="F14" s="34" t="s">
        <v>346</v>
      </c>
    </row>
    <row r="15" spans="2:6" x14ac:dyDescent="0.25">
      <c r="B15" s="33" t="s">
        <v>478</v>
      </c>
      <c r="C15" s="66" t="str">
        <f t="shared" si="0"/>
        <v>Breckland - North East Lincolnshire</v>
      </c>
      <c r="D15" s="33" t="s">
        <v>51</v>
      </c>
      <c r="E15" t="str">
        <f>VLOOKUP(D15,[1]Mainsheet!$B$48:$D$434,3,FALSE)</f>
        <v>NORFOLK</v>
      </c>
      <c r="F15" s="34" t="s">
        <v>231</v>
      </c>
    </row>
    <row r="16" spans="2:6" x14ac:dyDescent="0.25">
      <c r="B16" s="33" t="s">
        <v>479</v>
      </c>
      <c r="C16" s="66" t="str">
        <f t="shared" si="0"/>
        <v>Brentwood - Thurrock</v>
      </c>
      <c r="D16" s="33" t="s">
        <v>53</v>
      </c>
      <c r="E16" t="str">
        <f>VLOOKUP(D16,[1]Mainsheet!$B$48:$D$434,3,FALSE)</f>
        <v>ESSEX</v>
      </c>
      <c r="F16" s="34" t="s">
        <v>346</v>
      </c>
    </row>
    <row r="17" spans="2:6" x14ac:dyDescent="0.25">
      <c r="B17" s="33" t="s">
        <v>450</v>
      </c>
      <c r="C17" s="66" t="str">
        <f t="shared" si="0"/>
        <v>Broadland - North East Lincolnshire</v>
      </c>
      <c r="D17" s="33" t="s">
        <v>56</v>
      </c>
      <c r="E17" t="str">
        <f>VLOOKUP(D17,[1]Mainsheet!$B$48:$D$434,3,FALSE)</f>
        <v>NORFOLK</v>
      </c>
      <c r="F17" s="34" t="s">
        <v>231</v>
      </c>
    </row>
    <row r="18" spans="2:6" x14ac:dyDescent="0.25">
      <c r="B18" s="33" t="s">
        <v>543</v>
      </c>
      <c r="C18" s="66" t="str">
        <f t="shared" si="0"/>
        <v>Bromsgrove - Bristol</v>
      </c>
      <c r="D18" s="33" t="s">
        <v>58</v>
      </c>
      <c r="E18" t="str">
        <f>VLOOKUP(D18,[1]Mainsheet!$B$48:$D$434,3,FALSE)</f>
        <v>WORCESTERSHIRE</v>
      </c>
      <c r="F18" s="34" t="s">
        <v>55</v>
      </c>
    </row>
    <row r="19" spans="2:6" x14ac:dyDescent="0.25">
      <c r="B19" s="33" t="s">
        <v>410</v>
      </c>
      <c r="C19" s="66" t="str">
        <f t="shared" si="0"/>
        <v>Cannock Chase - Stoke-on-Trent</v>
      </c>
      <c r="D19" s="33" t="s">
        <v>70</v>
      </c>
      <c r="E19" t="str">
        <f>VLOOKUP(D19,[1]Mainsheet!$B$48:$D$434,3,FALSE)</f>
        <v>STAFFORDSHIRE</v>
      </c>
      <c r="F19" s="34" t="s">
        <v>324</v>
      </c>
    </row>
    <row r="20" spans="2:6" x14ac:dyDescent="0.25">
      <c r="B20" s="33" t="s">
        <v>509</v>
      </c>
      <c r="C20" s="66" t="str">
        <f t="shared" si="0"/>
        <v>Carlisle - Newcastle upon Tyne</v>
      </c>
      <c r="D20" s="33" t="s">
        <v>72</v>
      </c>
      <c r="E20" t="str">
        <f>VLOOKUP(D20,[1]Mainsheet!$B$48:$D$434,3,FALSE)</f>
        <v>CUMBRIA</v>
      </c>
      <c r="F20" s="34" t="s">
        <v>224</v>
      </c>
    </row>
    <row r="21" spans="2:6" x14ac:dyDescent="0.25">
      <c r="B21" s="33" t="s">
        <v>417</v>
      </c>
      <c r="C21" s="66" t="str">
        <f t="shared" si="0"/>
        <v>Central Bedfordshire - Peterborough</v>
      </c>
      <c r="D21" s="33" t="s">
        <v>74</v>
      </c>
      <c r="E21" t="str">
        <f>VLOOKUP(D21,[1]Mainsheet!$B$48:$D$434,3,FALSE)</f>
        <v>nil</v>
      </c>
      <c r="F21" s="34" t="s">
        <v>255</v>
      </c>
    </row>
    <row r="22" spans="2:6" x14ac:dyDescent="0.25">
      <c r="B22" s="33" t="s">
        <v>430</v>
      </c>
      <c r="C22" s="66" t="str">
        <f t="shared" si="0"/>
        <v>Central Bedfordshire - Luton</v>
      </c>
      <c r="D22" s="33" t="s">
        <v>74</v>
      </c>
      <c r="E22" t="str">
        <f>VLOOKUP(D22,[1]Mainsheet!$B$48:$D$434,3,FALSE)</f>
        <v>nil</v>
      </c>
      <c r="F22" s="34" t="s">
        <v>207</v>
      </c>
    </row>
    <row r="23" spans="2:6" x14ac:dyDescent="0.25">
      <c r="B23" s="33" t="s">
        <v>463</v>
      </c>
      <c r="C23" s="66" t="str">
        <f t="shared" si="0"/>
        <v>Cherwell - Reading</v>
      </c>
      <c r="D23" s="33" t="s">
        <v>78</v>
      </c>
      <c r="E23" t="str">
        <f>VLOOKUP(D23,[1]Mainsheet!$B$48:$D$434,3,FALSE)</f>
        <v>OXFORDSHIRE</v>
      </c>
      <c r="F23" s="34" t="s">
        <v>261</v>
      </c>
    </row>
    <row r="24" spans="2:6" x14ac:dyDescent="0.25">
      <c r="B24" s="33" t="s">
        <v>469</v>
      </c>
      <c r="C24" s="66" t="str">
        <f t="shared" si="0"/>
        <v>Cheshire East - Liverpool</v>
      </c>
      <c r="D24" s="33" t="s">
        <v>79</v>
      </c>
      <c r="E24" t="str">
        <f>VLOOKUP(D24,[1]Mainsheet!$B$48:$D$434,3,FALSE)</f>
        <v>nil</v>
      </c>
      <c r="F24" s="34" t="s">
        <v>206</v>
      </c>
    </row>
    <row r="25" spans="2:6" x14ac:dyDescent="0.25">
      <c r="B25" s="33" t="s">
        <v>426</v>
      </c>
      <c r="C25" s="66" t="str">
        <f t="shared" si="0"/>
        <v>Cheshire West &amp; Chester - Liverpool</v>
      </c>
      <c r="D25" s="33" t="s">
        <v>427</v>
      </c>
      <c r="E25" t="str">
        <f>VLOOKUP(D25,[1]Mainsheet!$B$48:$D$434,3,FALSE)</f>
        <v>nil</v>
      </c>
      <c r="F25" s="34" t="s">
        <v>206</v>
      </c>
    </row>
    <row r="26" spans="2:6" x14ac:dyDescent="0.25">
      <c r="B26" s="33" t="s">
        <v>432</v>
      </c>
      <c r="C26" s="66" t="str">
        <f t="shared" si="0"/>
        <v>Chichester - Brighton &amp; Hove</v>
      </c>
      <c r="D26" s="33" t="s">
        <v>82</v>
      </c>
      <c r="E26" t="str">
        <f>VLOOKUP(D26,[1]Mainsheet!$B$48:$D$434,3,FALSE)</f>
        <v>WEST SUSSEX</v>
      </c>
      <c r="F26" s="34" t="s">
        <v>54</v>
      </c>
    </row>
    <row r="27" spans="2:6" x14ac:dyDescent="0.25">
      <c r="B27" s="33" t="s">
        <v>449</v>
      </c>
      <c r="C27" s="66" t="str">
        <f t="shared" si="0"/>
        <v>Chiltern - Milton Keynes</v>
      </c>
      <c r="D27" s="33" t="s">
        <v>83</v>
      </c>
      <c r="E27" t="str">
        <f>VLOOKUP(D27,[1]Mainsheet!$B$48:$D$434,3,FALSE)</f>
        <v>BUCKINGHAMSHIRE</v>
      </c>
      <c r="F27" s="34" t="s">
        <v>220</v>
      </c>
    </row>
    <row r="28" spans="2:6" x14ac:dyDescent="0.25">
      <c r="B28" s="33" t="s">
        <v>518</v>
      </c>
      <c r="C28" s="66" t="str">
        <f t="shared" si="0"/>
        <v>Chorley - Manchester</v>
      </c>
      <c r="D28" s="33" t="s">
        <v>84</v>
      </c>
      <c r="E28" t="str">
        <f>VLOOKUP(D28,[1]Mainsheet!$B$48:$D$434,3,FALSE)</f>
        <v>LANCASHIRE</v>
      </c>
      <c r="F28" s="34" t="s">
        <v>211</v>
      </c>
    </row>
    <row r="29" spans="2:6" x14ac:dyDescent="0.25">
      <c r="B29" s="33" t="s">
        <v>439</v>
      </c>
      <c r="C29" s="66" t="str">
        <f t="shared" si="0"/>
        <v>Colchester - Thurrock</v>
      </c>
      <c r="D29" s="33" t="s">
        <v>88</v>
      </c>
      <c r="E29" t="str">
        <f>VLOOKUP(D29,[1]Mainsheet!$B$48:$D$434,3,FALSE)</f>
        <v>ESSEX</v>
      </c>
      <c r="F29" s="34" t="s">
        <v>346</v>
      </c>
    </row>
    <row r="30" spans="2:6" x14ac:dyDescent="0.25">
      <c r="B30" s="33" t="s">
        <v>499</v>
      </c>
      <c r="C30" s="66" t="str">
        <f t="shared" si="0"/>
        <v>Copeland - Newcastle upon Tyne</v>
      </c>
      <c r="D30" s="33" t="s">
        <v>89</v>
      </c>
      <c r="E30" t="str">
        <f>VLOOKUP(D30,[1]Mainsheet!$B$48:$D$434,3,FALSE)</f>
        <v>CUMBRIA</v>
      </c>
      <c r="F30" s="34" t="s">
        <v>224</v>
      </c>
    </row>
    <row r="31" spans="2:6" x14ac:dyDescent="0.25">
      <c r="B31" s="33" t="s">
        <v>422</v>
      </c>
      <c r="C31" s="66" t="str">
        <f t="shared" si="0"/>
        <v>Cornwall - Plymouth</v>
      </c>
      <c r="D31" s="33" t="s">
        <v>91</v>
      </c>
      <c r="E31" t="str">
        <f>VLOOKUP(D31,[1]Mainsheet!$B$48:$D$434,3,FALSE)</f>
        <v>nil</v>
      </c>
      <c r="F31" s="34" t="s">
        <v>256</v>
      </c>
    </row>
    <row r="32" spans="2:6" x14ac:dyDescent="0.25">
      <c r="B32" s="33" t="s">
        <v>483</v>
      </c>
      <c r="C32" s="66" t="str">
        <f t="shared" si="0"/>
        <v>Cotswold - Bristol</v>
      </c>
      <c r="D32" s="33" t="s">
        <v>92</v>
      </c>
      <c r="E32" t="str">
        <f>VLOOKUP(D32,[1]Mainsheet!$B$48:$D$434,3,FALSE)</f>
        <v>GLOUCESTERSHIRE</v>
      </c>
      <c r="F32" s="34" t="s">
        <v>55</v>
      </c>
    </row>
    <row r="33" spans="2:6" x14ac:dyDescent="0.25">
      <c r="B33" s="33" t="s">
        <v>513</v>
      </c>
      <c r="C33" s="66" t="str">
        <f t="shared" si="0"/>
        <v>Craven - Leeds</v>
      </c>
      <c r="D33" s="33" t="s">
        <v>94</v>
      </c>
      <c r="E33" t="str">
        <f>VLOOKUP(D33,[1]Mainsheet!$B$48:$D$434,3,FALSE)</f>
        <v>NORTH YORKSHIRE</v>
      </c>
      <c r="F33" s="34" t="s">
        <v>197</v>
      </c>
    </row>
    <row r="34" spans="2:6" x14ac:dyDescent="0.25">
      <c r="B34" s="33" t="s">
        <v>464</v>
      </c>
      <c r="C34" s="66" t="str">
        <f t="shared" si="0"/>
        <v>Dacorum - Milton Keynes</v>
      </c>
      <c r="D34" s="33" t="s">
        <v>98</v>
      </c>
      <c r="E34" t="str">
        <f>VLOOKUP(D34,[1]Mainsheet!$B$48:$D$434,3,FALSE)</f>
        <v>HERTFORDSHIRE</v>
      </c>
      <c r="F34" s="34" t="s">
        <v>220</v>
      </c>
    </row>
    <row r="35" spans="2:6" x14ac:dyDescent="0.25">
      <c r="B35" s="33" t="s">
        <v>452</v>
      </c>
      <c r="C35" s="66" t="str">
        <f t="shared" si="0"/>
        <v>Daventry - Milton Keynes</v>
      </c>
      <c r="D35" s="33" t="s">
        <v>101</v>
      </c>
      <c r="E35" t="str">
        <f>VLOOKUP(D35,[1]Mainsheet!$B$48:$D$434,3,FALSE)</f>
        <v>NORTHAMPTONSHIRE</v>
      </c>
      <c r="F35" s="34" t="s">
        <v>220</v>
      </c>
    </row>
    <row r="36" spans="2:6" x14ac:dyDescent="0.25">
      <c r="B36" s="33" t="s">
        <v>537</v>
      </c>
      <c r="C36" s="66" t="str">
        <f t="shared" si="0"/>
        <v>Derbyshire Dales - Derby</v>
      </c>
      <c r="D36" s="33" t="s">
        <v>104</v>
      </c>
      <c r="E36" t="str">
        <f>VLOOKUP(D36,[1]Mainsheet!$B$48:$D$434,3,FALSE)</f>
        <v>DERBYSHIRE</v>
      </c>
      <c r="F36" s="34" t="s">
        <v>102</v>
      </c>
    </row>
    <row r="37" spans="2:6" x14ac:dyDescent="0.25">
      <c r="B37" s="33" t="s">
        <v>448</v>
      </c>
      <c r="C37" s="66" t="str">
        <f t="shared" si="0"/>
        <v>Dover - Medway</v>
      </c>
      <c r="D37" s="33" t="s">
        <v>111</v>
      </c>
      <c r="E37" t="str">
        <f>VLOOKUP(D37,[1]Mainsheet!$B$48:$D$434,3,FALSE)</f>
        <v>KENT</v>
      </c>
      <c r="F37" s="34" t="s">
        <v>402</v>
      </c>
    </row>
    <row r="38" spans="2:6" x14ac:dyDescent="0.25">
      <c r="B38" s="33" t="s">
        <v>416</v>
      </c>
      <c r="C38" s="66" t="str">
        <f t="shared" si="0"/>
        <v>Durham - Newcastle upon Tyne</v>
      </c>
      <c r="D38" s="33" t="s">
        <v>113</v>
      </c>
      <c r="E38" t="str">
        <f>VLOOKUP(D38,[1]Mainsheet!$B$48:$D$434,3,FALSE)</f>
        <v>nil</v>
      </c>
      <c r="F38" s="34" t="s">
        <v>224</v>
      </c>
    </row>
    <row r="39" spans="2:6" x14ac:dyDescent="0.25">
      <c r="B39" s="33" t="s">
        <v>498</v>
      </c>
      <c r="C39" s="66" t="str">
        <f t="shared" si="0"/>
        <v>East Cambridgeshire - Peterborough</v>
      </c>
      <c r="D39" s="33" t="s">
        <v>116</v>
      </c>
      <c r="E39" t="str">
        <f>VLOOKUP(D39,[1]Mainsheet!$B$48:$D$434,3,FALSE)</f>
        <v>CAMBRIDGESHIRE</v>
      </c>
      <c r="F39" s="34" t="s">
        <v>255</v>
      </c>
    </row>
    <row r="40" spans="2:6" x14ac:dyDescent="0.25">
      <c r="B40" s="33" t="s">
        <v>493</v>
      </c>
      <c r="C40" s="66" t="str">
        <f t="shared" si="0"/>
        <v>East Devon - Plymouth</v>
      </c>
      <c r="D40" s="33" t="s">
        <v>117</v>
      </c>
      <c r="E40" t="str">
        <f>VLOOKUP(D40,[1]Mainsheet!$B$48:$D$434,3,FALSE)</f>
        <v>DEVON</v>
      </c>
      <c r="F40" s="34" t="s">
        <v>256</v>
      </c>
    </row>
    <row r="41" spans="2:6" x14ac:dyDescent="0.25">
      <c r="B41" s="33" t="s">
        <v>455</v>
      </c>
      <c r="C41" s="66" t="str">
        <f t="shared" si="0"/>
        <v>East Dorset - Bournemouth</v>
      </c>
      <c r="D41" s="33" t="s">
        <v>118</v>
      </c>
      <c r="E41" t="str">
        <f>VLOOKUP(D41,[1]Mainsheet!$B$48:$D$434,3,FALSE)</f>
        <v>DORSET</v>
      </c>
      <c r="F41" s="34" t="s">
        <v>47</v>
      </c>
    </row>
    <row r="42" spans="2:6" x14ac:dyDescent="0.25">
      <c r="B42" s="33" t="s">
        <v>542</v>
      </c>
      <c r="C42" s="66" t="str">
        <f t="shared" si="0"/>
        <v>East Dorset - Bristol</v>
      </c>
      <c r="D42" s="33" t="s">
        <v>118</v>
      </c>
      <c r="E42" t="str">
        <f>VLOOKUP(D42,[1]Mainsheet!$B$48:$D$434,3,FALSE)</f>
        <v>DORSET</v>
      </c>
      <c r="F42" s="34" t="s">
        <v>55</v>
      </c>
    </row>
    <row r="43" spans="2:6" x14ac:dyDescent="0.25">
      <c r="B43" s="33" t="s">
        <v>457</v>
      </c>
      <c r="C43" s="66" t="str">
        <f t="shared" si="0"/>
        <v>East Hampshire - Portsmouth</v>
      </c>
      <c r="D43" s="33" t="s">
        <v>119</v>
      </c>
      <c r="E43" t="str">
        <f>VLOOKUP(D43,[1]Mainsheet!$B$48:$D$434,3,FALSE)</f>
        <v>HAMPSHIRE</v>
      </c>
      <c r="F43" s="34" t="s">
        <v>258</v>
      </c>
    </row>
    <row r="44" spans="2:6" x14ac:dyDescent="0.25">
      <c r="B44" s="33" t="s">
        <v>529</v>
      </c>
      <c r="C44" s="66" t="str">
        <f t="shared" si="0"/>
        <v>East Hertfordshire - Milton Keynes</v>
      </c>
      <c r="D44" s="33" t="s">
        <v>120</v>
      </c>
      <c r="E44" t="str">
        <f>VLOOKUP(D44,[1]Mainsheet!$B$48:$D$434,3,FALSE)</f>
        <v>HERTFORDSHIRE</v>
      </c>
      <c r="F44" s="34" t="s">
        <v>220</v>
      </c>
    </row>
    <row r="45" spans="2:6" x14ac:dyDescent="0.25">
      <c r="B45" s="33" t="s">
        <v>476</v>
      </c>
      <c r="C45" s="66" t="str">
        <f t="shared" si="0"/>
        <v>East Lindsey - Kingston upon Hull</v>
      </c>
      <c r="D45" s="33" t="s">
        <v>121</v>
      </c>
      <c r="E45" t="str">
        <f>VLOOKUP(D45,[1]Mainsheet!$B$48:$D$434,3,FALSE)</f>
        <v>LINCOLNSHIRE</v>
      </c>
      <c r="F45" s="66" t="s">
        <v>189</v>
      </c>
    </row>
    <row r="46" spans="2:6" x14ac:dyDescent="0.25">
      <c r="B46" s="33" t="s">
        <v>524</v>
      </c>
      <c r="C46" s="66" t="str">
        <f t="shared" si="0"/>
        <v>East Lindsey - North East Lincolnshire</v>
      </c>
      <c r="D46" s="33" t="s">
        <v>121</v>
      </c>
      <c r="E46" t="str">
        <f>VLOOKUP(D46,[1]Mainsheet!$B$48:$D$434,3,FALSE)</f>
        <v>LINCOLNSHIRE</v>
      </c>
      <c r="F46" s="34" t="s">
        <v>231</v>
      </c>
    </row>
    <row r="47" spans="2:6" x14ac:dyDescent="0.25">
      <c r="B47" s="33" t="s">
        <v>520</v>
      </c>
      <c r="C47" s="66" t="str">
        <f t="shared" si="0"/>
        <v>East Northamptonshire - Peterborough</v>
      </c>
      <c r="D47" s="33" t="s">
        <v>122</v>
      </c>
      <c r="E47" t="str">
        <f>VLOOKUP(D47,[1]Mainsheet!$B$48:$D$434,3,FALSE)</f>
        <v>NORTHAMPTONSHIRE</v>
      </c>
      <c r="F47" s="34" t="s">
        <v>255</v>
      </c>
    </row>
    <row r="48" spans="2:6" x14ac:dyDescent="0.25">
      <c r="B48" s="33" t="s">
        <v>414</v>
      </c>
      <c r="C48" s="66" t="str">
        <f t="shared" si="0"/>
        <v>East Riding of Yorkshire - Kingston Upon Hull</v>
      </c>
      <c r="D48" s="33" t="s">
        <v>123</v>
      </c>
      <c r="E48" t="str">
        <f>VLOOKUP(D48,[1]Mainsheet!$B$48:$D$434,3,FALSE)</f>
        <v>nil</v>
      </c>
      <c r="F48" s="34" t="s">
        <v>415</v>
      </c>
    </row>
    <row r="49" spans="2:6" x14ac:dyDescent="0.25">
      <c r="B49" s="33" t="s">
        <v>429</v>
      </c>
      <c r="C49" s="66" t="str">
        <f t="shared" si="0"/>
        <v>East Riding of Yorkshire - North East Lincolnshire</v>
      </c>
      <c r="D49" s="33" t="s">
        <v>123</v>
      </c>
      <c r="E49" t="str">
        <f>VLOOKUP(D49,[1]Mainsheet!$B$48:$D$434,3,FALSE)</f>
        <v>nil</v>
      </c>
      <c r="F49" s="34" t="s">
        <v>231</v>
      </c>
    </row>
    <row r="50" spans="2:6" x14ac:dyDescent="0.25">
      <c r="B50" s="33" t="s">
        <v>423</v>
      </c>
      <c r="C50" s="66" t="str">
        <f t="shared" si="0"/>
        <v>East Staffordshire - Stoke-on-Trent</v>
      </c>
      <c r="D50" s="33" t="s">
        <v>124</v>
      </c>
      <c r="E50" t="str">
        <f>VLOOKUP(D50,[1]Mainsheet!$B$48:$D$434,3,FALSE)</f>
        <v>STAFFORDSHIRE</v>
      </c>
      <c r="F50" s="34" t="s">
        <v>324</v>
      </c>
    </row>
    <row r="51" spans="2:6" x14ac:dyDescent="0.25">
      <c r="B51" s="33" t="s">
        <v>453</v>
      </c>
      <c r="C51" s="66" t="str">
        <f t="shared" si="0"/>
        <v>Eastleigh - Portsmouth</v>
      </c>
      <c r="D51" s="33" t="s">
        <v>128</v>
      </c>
      <c r="E51" t="str">
        <f>VLOOKUP(D51,[1]Mainsheet!$B$48:$D$434,3,FALSE)</f>
        <v>HAMPSHIRE</v>
      </c>
      <c r="F51" s="34" t="s">
        <v>258</v>
      </c>
    </row>
    <row r="52" spans="2:6" x14ac:dyDescent="0.25">
      <c r="B52" s="33" t="s">
        <v>544</v>
      </c>
      <c r="C52" s="66" t="str">
        <f t="shared" si="0"/>
        <v>Eden - Newcastle upon Tyne</v>
      </c>
      <c r="D52" s="33" t="s">
        <v>129</v>
      </c>
      <c r="E52" t="str">
        <f>VLOOKUP(D52,[1]Mainsheet!$B$48:$D$434,3,FALSE)</f>
        <v>CUMBRIA</v>
      </c>
      <c r="F52" s="34" t="s">
        <v>224</v>
      </c>
    </row>
    <row r="53" spans="2:6" x14ac:dyDescent="0.25">
      <c r="B53" s="33" t="s">
        <v>477</v>
      </c>
      <c r="C53" s="66" t="str">
        <f t="shared" si="0"/>
        <v>Epping Forest - Thurrock</v>
      </c>
      <c r="D53" s="33" t="s">
        <v>132</v>
      </c>
      <c r="E53" t="str">
        <f>VLOOKUP(D53,[1]Mainsheet!$B$48:$D$434,3,FALSE)</f>
        <v>ESSEX</v>
      </c>
      <c r="F53" s="34" t="s">
        <v>346</v>
      </c>
    </row>
    <row r="54" spans="2:6" x14ac:dyDescent="0.25">
      <c r="B54" s="33" t="s">
        <v>546</v>
      </c>
      <c r="C54" s="66" t="str">
        <f t="shared" si="0"/>
        <v>Fenland - Peterborough</v>
      </c>
      <c r="D54" s="33" t="s">
        <v>139</v>
      </c>
      <c r="E54" t="str">
        <f>VLOOKUP(D54,[1]Mainsheet!$B$48:$D$434,3,FALSE)</f>
        <v>CAMBRIDGESHIRE</v>
      </c>
      <c r="F54" s="34" t="s">
        <v>255</v>
      </c>
    </row>
    <row r="55" spans="2:6" x14ac:dyDescent="0.25">
      <c r="B55" s="33" t="s">
        <v>527</v>
      </c>
      <c r="C55" s="66" t="str">
        <f t="shared" si="0"/>
        <v>Forest Heath - Southend-on-Sea</v>
      </c>
      <c r="D55" s="33" t="s">
        <v>140</v>
      </c>
      <c r="E55" t="str">
        <f>VLOOKUP(D55,[1]Mainsheet!$B$48:$D$434,3,FALSE)</f>
        <v>SUFFOLK</v>
      </c>
      <c r="F55" s="34" t="s">
        <v>311</v>
      </c>
    </row>
    <row r="56" spans="2:6" x14ac:dyDescent="0.25">
      <c r="B56" s="33" t="s">
        <v>522</v>
      </c>
      <c r="C56" s="66" t="str">
        <f t="shared" si="0"/>
        <v>Forest of Dean - Bristol</v>
      </c>
      <c r="D56" s="33" t="s">
        <v>141</v>
      </c>
      <c r="E56" t="str">
        <f>VLOOKUP(D56,[1]Mainsheet!$B$48:$D$434,3,FALSE)</f>
        <v>GLOUCESTERSHIRE</v>
      </c>
      <c r="F56" s="34" t="s">
        <v>55</v>
      </c>
    </row>
    <row r="57" spans="2:6" x14ac:dyDescent="0.25">
      <c r="B57" s="33" t="s">
        <v>523</v>
      </c>
      <c r="C57" s="66" t="str">
        <f t="shared" si="0"/>
        <v>Fylde - Manchester</v>
      </c>
      <c r="D57" s="33" t="s">
        <v>142</v>
      </c>
      <c r="E57" t="str">
        <f>VLOOKUP(D57,[1]Mainsheet!$B$48:$D$434,3,FALSE)</f>
        <v>LANCASHIRE</v>
      </c>
      <c r="F57" s="34" t="s">
        <v>211</v>
      </c>
    </row>
    <row r="58" spans="2:6" x14ac:dyDescent="0.25">
      <c r="B58" s="33" t="s">
        <v>443</v>
      </c>
      <c r="C58" s="66" t="str">
        <f t="shared" si="0"/>
        <v>Great Yarmouth - North East Lincolnshire</v>
      </c>
      <c r="D58" s="33" t="s">
        <v>149</v>
      </c>
      <c r="E58" t="str">
        <f>VLOOKUP(D58,[1]Mainsheet!$B$48:$D$434,3,FALSE)</f>
        <v>NORFOLK</v>
      </c>
      <c r="F58" s="34" t="s">
        <v>231</v>
      </c>
    </row>
    <row r="59" spans="2:6" x14ac:dyDescent="0.25">
      <c r="B59" s="33" t="s">
        <v>435</v>
      </c>
      <c r="C59" s="66" t="str">
        <f t="shared" si="0"/>
        <v>Guildford - Woking</v>
      </c>
      <c r="D59" s="33" t="s">
        <v>152</v>
      </c>
      <c r="E59" t="str">
        <f>VLOOKUP(D59,[1]Mainsheet!$B$48:$D$434,3,FALSE)</f>
        <v>SURREY</v>
      </c>
      <c r="F59" s="34" t="s">
        <v>387</v>
      </c>
    </row>
    <row r="60" spans="2:6" x14ac:dyDescent="0.25">
      <c r="B60" s="33" t="s">
        <v>434</v>
      </c>
      <c r="C60" s="66" t="str">
        <f t="shared" si="0"/>
        <v>Hambleton - Stockton-on-Tees</v>
      </c>
      <c r="D60" s="33" t="s">
        <v>155</v>
      </c>
      <c r="E60" t="str">
        <f>VLOOKUP(D60,[1]Mainsheet!$B$48:$D$434,3,FALSE)</f>
        <v>NORTH YORKSHIRE</v>
      </c>
      <c r="F60" s="34" t="s">
        <v>323</v>
      </c>
    </row>
    <row r="61" spans="2:6" x14ac:dyDescent="0.25">
      <c r="B61" s="33" t="s">
        <v>412</v>
      </c>
      <c r="C61" s="66" t="str">
        <f t="shared" si="0"/>
        <v>Harborough - Leicester</v>
      </c>
      <c r="D61" s="33" t="s">
        <v>159</v>
      </c>
      <c r="E61" t="str">
        <f>VLOOKUP(D61,[1]Mainsheet!$B$48:$D$434,3,FALSE)</f>
        <v>LEICESTERSHIRE</v>
      </c>
      <c r="F61" s="34" t="s">
        <v>198</v>
      </c>
    </row>
    <row r="62" spans="2:6" x14ac:dyDescent="0.25">
      <c r="B62" s="33" t="s">
        <v>424</v>
      </c>
      <c r="C62" s="66" t="str">
        <f t="shared" si="0"/>
        <v>Harrogate - Stockton-on-Tees</v>
      </c>
      <c r="D62" s="33" t="s">
        <v>162</v>
      </c>
      <c r="E62" t="str">
        <f>VLOOKUP(D62,[1]Mainsheet!$B$48:$D$434,3,FALSE)</f>
        <v>NORTH YORKSHIRE</v>
      </c>
      <c r="F62" s="34" t="s">
        <v>323</v>
      </c>
    </row>
    <row r="63" spans="2:6" x14ac:dyDescent="0.25">
      <c r="B63" s="33" t="s">
        <v>531</v>
      </c>
      <c r="C63" s="66" t="str">
        <f t="shared" si="0"/>
        <v>Harrogate - Leeds</v>
      </c>
      <c r="D63" s="33" t="s">
        <v>162</v>
      </c>
      <c r="E63" t="str">
        <f>VLOOKUP(D63,[1]Mainsheet!$B$48:$D$434,3,FALSE)</f>
        <v>NORTH YORKSHIRE</v>
      </c>
      <c r="F63" s="34" t="s">
        <v>197</v>
      </c>
    </row>
    <row r="64" spans="2:6" x14ac:dyDescent="0.25">
      <c r="B64" s="33" t="s">
        <v>487</v>
      </c>
      <c r="C64" s="66" t="str">
        <f t="shared" si="0"/>
        <v>Hart - Southampton</v>
      </c>
      <c r="D64" s="33" t="s">
        <v>164</v>
      </c>
      <c r="E64" t="str">
        <f>VLOOKUP(D64,[1]Mainsheet!$B$48:$D$434,3,FALSE)</f>
        <v>HAMPSHIRE</v>
      </c>
      <c r="F64" s="34" t="s">
        <v>310</v>
      </c>
    </row>
    <row r="65" spans="2:6" x14ac:dyDescent="0.25">
      <c r="B65" s="33" t="s">
        <v>441</v>
      </c>
      <c r="C65" s="66" t="str">
        <f t="shared" si="0"/>
        <v>Herefordshire - Birmingham</v>
      </c>
      <c r="D65" s="33" t="s">
        <v>442</v>
      </c>
      <c r="E65" t="str">
        <f>VLOOKUP(D65,[1]Mainsheet!$B$48:$D$434,3,FALSE)</f>
        <v>nil</v>
      </c>
      <c r="F65" s="34" t="s">
        <v>40</v>
      </c>
    </row>
    <row r="66" spans="2:6" x14ac:dyDescent="0.25">
      <c r="B66" s="33" t="s">
        <v>502</v>
      </c>
      <c r="C66" s="66" t="str">
        <f t="shared" si="0"/>
        <v>Herefordshire - Bristol</v>
      </c>
      <c r="D66" s="33" t="s">
        <v>442</v>
      </c>
      <c r="E66" t="str">
        <f>VLOOKUP(D66,[1]Mainsheet!$B$48:$D$434,3,FALSE)</f>
        <v>nil</v>
      </c>
      <c r="F66" s="34" t="s">
        <v>55</v>
      </c>
    </row>
    <row r="67" spans="2:6" x14ac:dyDescent="0.25">
      <c r="B67" s="33" t="s">
        <v>497</v>
      </c>
      <c r="C67" s="66" t="str">
        <f t="shared" ref="C67:C130" si="1">D67&amp;" - "&amp;F67</f>
        <v>Hertsmere - Milton Keynes</v>
      </c>
      <c r="D67" s="33" t="s">
        <v>171</v>
      </c>
      <c r="E67" t="str">
        <f>VLOOKUP(D67,[1]Mainsheet!$B$48:$D$434,3,FALSE)</f>
        <v>HERTFORDSHIRE</v>
      </c>
      <c r="F67" s="34" t="s">
        <v>220</v>
      </c>
    </row>
    <row r="68" spans="2:6" x14ac:dyDescent="0.25">
      <c r="B68" s="33" t="s">
        <v>420</v>
      </c>
      <c r="C68" s="66" t="str">
        <f t="shared" si="1"/>
        <v>High Peak - Derby</v>
      </c>
      <c r="D68" s="33" t="s">
        <v>172</v>
      </c>
      <c r="E68" t="str">
        <f>VLOOKUP(D68,[1]Mainsheet!$B$48:$D$434,3,FALSE)</f>
        <v>DERBYSHIRE</v>
      </c>
      <c r="F68" s="34" t="s">
        <v>102</v>
      </c>
    </row>
    <row r="69" spans="2:6" x14ac:dyDescent="0.25">
      <c r="B69" s="33" t="s">
        <v>470</v>
      </c>
      <c r="C69" s="66" t="str">
        <f t="shared" si="1"/>
        <v>Hinckley and Bosworth - Leicester</v>
      </c>
      <c r="D69" s="33" t="s">
        <v>174</v>
      </c>
      <c r="E69" t="str">
        <f>VLOOKUP(D69,[1]Mainsheet!$B$48:$D$434,3,FALSE)</f>
        <v>LEICESTERSHIRE</v>
      </c>
      <c r="F69" s="34" t="s">
        <v>198</v>
      </c>
    </row>
    <row r="70" spans="2:6" x14ac:dyDescent="0.25">
      <c r="B70" s="33" t="s">
        <v>480</v>
      </c>
      <c r="C70" s="66" t="str">
        <f t="shared" si="1"/>
        <v>Horsham - Brighton &amp; Hove</v>
      </c>
      <c r="D70" s="33" t="s">
        <v>175</v>
      </c>
      <c r="E70" t="str">
        <f>VLOOKUP(D70,[1]Mainsheet!$B$48:$D$434,3,FALSE)</f>
        <v>WEST SUSSEX</v>
      </c>
      <c r="F70" s="34" t="s">
        <v>54</v>
      </c>
    </row>
    <row r="71" spans="2:6" x14ac:dyDescent="0.25">
      <c r="B71" s="33" t="s">
        <v>512</v>
      </c>
      <c r="C71" s="66" t="str">
        <f t="shared" si="1"/>
        <v>Huntingdonshire - Peterborough</v>
      </c>
      <c r="D71" s="33" t="s">
        <v>178</v>
      </c>
      <c r="E71" t="str">
        <f>VLOOKUP(D71,[1]Mainsheet!$B$48:$D$434,3,FALSE)</f>
        <v>CAMBRIDGESHIRE</v>
      </c>
      <c r="F71" s="34" t="s">
        <v>255</v>
      </c>
    </row>
    <row r="72" spans="2:6" x14ac:dyDescent="0.25">
      <c r="B72" s="33" t="s">
        <v>431</v>
      </c>
      <c r="C72" s="66" t="str">
        <f t="shared" si="1"/>
        <v>Isle of Wight Council - Portsmouth</v>
      </c>
      <c r="D72" s="33" t="s">
        <v>181</v>
      </c>
      <c r="E72" t="str">
        <f>VLOOKUP(D72,[1]Mainsheet!$B$48:$D$434,3,FALSE)</f>
        <v>nil</v>
      </c>
      <c r="F72" s="34" t="s">
        <v>258</v>
      </c>
    </row>
    <row r="73" spans="2:6" x14ac:dyDescent="0.25">
      <c r="B73" s="33" t="s">
        <v>540</v>
      </c>
      <c r="C73" s="66" t="str">
        <f t="shared" si="1"/>
        <v>Kettering - Milton Keynes</v>
      </c>
      <c r="D73" s="33" t="s">
        <v>187</v>
      </c>
      <c r="E73" t="str">
        <f>VLOOKUP(D73,[1]Mainsheet!$B$48:$D$434,3,FALSE)</f>
        <v>NORTHAMPTONSHIRE</v>
      </c>
      <c r="F73" s="34" t="s">
        <v>220</v>
      </c>
    </row>
    <row r="74" spans="2:6" x14ac:dyDescent="0.25">
      <c r="B74" s="33" t="s">
        <v>478</v>
      </c>
      <c r="C74" s="66" t="str">
        <f t="shared" si="1"/>
        <v>King's Lynn and West Norfolk - North East Lincolnshire</v>
      </c>
      <c r="D74" s="33" t="s">
        <v>188</v>
      </c>
      <c r="E74" t="str">
        <f>VLOOKUP(D74,[1]Mainsheet!$B$48:$D$434,3,FALSE)</f>
        <v>NORFOLK</v>
      </c>
      <c r="F74" s="34" t="s">
        <v>231</v>
      </c>
    </row>
    <row r="75" spans="2:6" x14ac:dyDescent="0.25">
      <c r="B75" s="33" t="s">
        <v>467</v>
      </c>
      <c r="C75" s="66" t="str">
        <f t="shared" si="1"/>
        <v>Lancaster - Manchester</v>
      </c>
      <c r="D75" s="33" t="s">
        <v>196</v>
      </c>
      <c r="E75" t="str">
        <f>VLOOKUP(D75,[1]Mainsheet!$B$48:$D$434,3,FALSE)</f>
        <v>LANCASHIRE</v>
      </c>
      <c r="F75" s="34" t="s">
        <v>211</v>
      </c>
    </row>
    <row r="76" spans="2:6" x14ac:dyDescent="0.25">
      <c r="B76" s="33" t="s">
        <v>534</v>
      </c>
      <c r="C76" s="66" t="str">
        <f t="shared" si="1"/>
        <v>Lewes - Brighton &amp; Hove</v>
      </c>
      <c r="D76" s="33" t="s">
        <v>201</v>
      </c>
      <c r="E76" t="str">
        <f>VLOOKUP(D76,[1]Mainsheet!$B$48:$D$434,3,FALSE)</f>
        <v>EAST SUSSEX</v>
      </c>
      <c r="F76" s="34" t="s">
        <v>54</v>
      </c>
    </row>
    <row r="77" spans="2:6" x14ac:dyDescent="0.25">
      <c r="B77" s="33" t="s">
        <v>456</v>
      </c>
      <c r="C77" s="66" t="str">
        <f t="shared" si="1"/>
        <v>Lichfield - Birmingham</v>
      </c>
      <c r="D77" s="33" t="s">
        <v>203</v>
      </c>
      <c r="E77" t="str">
        <f>VLOOKUP(D77,[1]Mainsheet!$B$48:$D$434,3,FALSE)</f>
        <v>STAFFORDSHIRE</v>
      </c>
      <c r="F77" s="34" t="s">
        <v>40</v>
      </c>
    </row>
    <row r="78" spans="2:6" x14ac:dyDescent="0.25">
      <c r="B78" s="33" t="s">
        <v>492</v>
      </c>
      <c r="C78" s="66" t="str">
        <f t="shared" si="1"/>
        <v>Maidstone - Medway</v>
      </c>
      <c r="D78" s="33" t="s">
        <v>208</v>
      </c>
      <c r="E78" t="str">
        <f>VLOOKUP(D78,[1]Mainsheet!$B$48:$D$434,3,FALSE)</f>
        <v>KENT</v>
      </c>
      <c r="F78" s="34" t="s">
        <v>402</v>
      </c>
    </row>
    <row r="79" spans="2:6" x14ac:dyDescent="0.25">
      <c r="B79" s="33" t="s">
        <v>510</v>
      </c>
      <c r="C79" s="66" t="str">
        <f t="shared" si="1"/>
        <v>Maldon - Thurrock</v>
      </c>
      <c r="D79" s="33" t="s">
        <v>209</v>
      </c>
      <c r="E79" t="str">
        <f>VLOOKUP(D79,[1]Mainsheet!$B$48:$D$434,3,FALSE)</f>
        <v>ESSEX</v>
      </c>
      <c r="F79" s="34" t="s">
        <v>346</v>
      </c>
    </row>
    <row r="80" spans="2:6" x14ac:dyDescent="0.25">
      <c r="B80" s="33" t="s">
        <v>441</v>
      </c>
      <c r="C80" s="66" t="str">
        <f t="shared" si="1"/>
        <v>Malvern Hills - Bristol</v>
      </c>
      <c r="D80" s="33" t="s">
        <v>210</v>
      </c>
      <c r="E80" t="str">
        <f>VLOOKUP(D80,[1]Mainsheet!$B$48:$D$434,3,FALSE)</f>
        <v>WORCESTERSHIRE</v>
      </c>
      <c r="F80" s="34" t="s">
        <v>55</v>
      </c>
    </row>
    <row r="81" spans="2:6" x14ac:dyDescent="0.25">
      <c r="B81" s="33" t="s">
        <v>412</v>
      </c>
      <c r="C81" s="66" t="str">
        <f t="shared" si="1"/>
        <v>Melton - Leicester</v>
      </c>
      <c r="D81" s="33" t="s">
        <v>213</v>
      </c>
      <c r="E81" t="str">
        <f>VLOOKUP(D81,[1]Mainsheet!$B$48:$D$434,3,FALSE)</f>
        <v>LEICESTERSHIRE</v>
      </c>
      <c r="F81" s="34" t="s">
        <v>198</v>
      </c>
    </row>
    <row r="82" spans="2:6" x14ac:dyDescent="0.25">
      <c r="B82" s="33" t="s">
        <v>465</v>
      </c>
      <c r="C82" s="66" t="str">
        <f t="shared" si="1"/>
        <v>Mendip - Bristol</v>
      </c>
      <c r="D82" s="33" t="s">
        <v>214</v>
      </c>
      <c r="E82" t="str">
        <f>VLOOKUP(D82,[1]Mainsheet!$B$48:$D$434,3,FALSE)</f>
        <v>SOMERSET</v>
      </c>
      <c r="F82" s="34" t="s">
        <v>55</v>
      </c>
    </row>
    <row r="83" spans="2:6" x14ac:dyDescent="0.25">
      <c r="B83" s="33" t="s">
        <v>528</v>
      </c>
      <c r="C83" s="66" t="str">
        <f t="shared" si="1"/>
        <v>Mid Devon - Plymouth</v>
      </c>
      <c r="D83" s="33" t="s">
        <v>217</v>
      </c>
      <c r="E83" t="str">
        <f>VLOOKUP(D83,[1]Mainsheet!$B$48:$D$434,3,FALSE)</f>
        <v>DEVON</v>
      </c>
      <c r="F83" s="34" t="s">
        <v>256</v>
      </c>
    </row>
    <row r="84" spans="2:6" x14ac:dyDescent="0.25">
      <c r="B84" s="33" t="s">
        <v>462</v>
      </c>
      <c r="C84" s="66" t="str">
        <f t="shared" si="1"/>
        <v>Mid Suffolk - Southend-on-Sea</v>
      </c>
      <c r="D84" s="33" t="s">
        <v>218</v>
      </c>
      <c r="E84" t="str">
        <f>VLOOKUP(D84,[1]Mainsheet!$B$48:$D$434,3,FALSE)</f>
        <v>SUFFOLK</v>
      </c>
      <c r="F84" s="34" t="s">
        <v>311</v>
      </c>
    </row>
    <row r="85" spans="2:6" x14ac:dyDescent="0.25">
      <c r="B85" s="33" t="s">
        <v>480</v>
      </c>
      <c r="C85" s="66" t="str">
        <f t="shared" si="1"/>
        <v>Mid Sussex - Brighton &amp; Hove</v>
      </c>
      <c r="D85" s="33" t="s">
        <v>219</v>
      </c>
      <c r="E85" t="str">
        <f>VLOOKUP(D85,[1]Mainsheet!$B$48:$D$434,3,FALSE)</f>
        <v>WEST SUSSEX</v>
      </c>
      <c r="F85" s="34" t="s">
        <v>54</v>
      </c>
    </row>
    <row r="86" spans="2:6" x14ac:dyDescent="0.25">
      <c r="B86" s="33" t="s">
        <v>451</v>
      </c>
      <c r="C86" s="66" t="str">
        <f t="shared" si="1"/>
        <v>Mole Valley - Woking</v>
      </c>
      <c r="D86" s="33" t="s">
        <v>221</v>
      </c>
      <c r="E86" t="str">
        <f>VLOOKUP(D86,[1]Mainsheet!$B$48:$D$434,3,FALSE)</f>
        <v>SURREY</v>
      </c>
      <c r="F86" s="34" t="s">
        <v>387</v>
      </c>
    </row>
    <row r="87" spans="2:6" x14ac:dyDescent="0.25">
      <c r="B87" s="33" t="s">
        <v>472</v>
      </c>
      <c r="C87" s="66" t="str">
        <f t="shared" si="1"/>
        <v>New Forest - Southampton</v>
      </c>
      <c r="D87" s="33" t="s">
        <v>222</v>
      </c>
      <c r="E87" t="str">
        <f>VLOOKUP(D87,[1]Mainsheet!$B$48:$D$434,3,FALSE)</f>
        <v>HAMPSHIRE</v>
      </c>
      <c r="F87" s="34" t="s">
        <v>310</v>
      </c>
    </row>
    <row r="88" spans="2:6" x14ac:dyDescent="0.25">
      <c r="B88" s="33" t="s">
        <v>525</v>
      </c>
      <c r="C88" s="66" t="str">
        <f t="shared" si="1"/>
        <v>Newark and Sherwood - Nottingham</v>
      </c>
      <c r="D88" s="33" t="s">
        <v>223</v>
      </c>
      <c r="E88" t="str">
        <f>VLOOKUP(D88,[1]Mainsheet!$B$48:$D$434,3,FALSE)</f>
        <v>NOTTINGHAMSHIRE</v>
      </c>
      <c r="F88" s="34" t="s">
        <v>246</v>
      </c>
    </row>
    <row r="89" spans="2:6" x14ac:dyDescent="0.25">
      <c r="B89" s="33" t="s">
        <v>530</v>
      </c>
      <c r="C89" s="66" t="str">
        <f t="shared" si="1"/>
        <v>North Devon - Plymouth</v>
      </c>
      <c r="D89" s="33" t="s">
        <v>228</v>
      </c>
      <c r="E89" t="str">
        <f>VLOOKUP(D89,[1]Mainsheet!$B$48:$D$434,3,FALSE)</f>
        <v>DEVON</v>
      </c>
      <c r="F89" s="34" t="s">
        <v>256</v>
      </c>
    </row>
    <row r="90" spans="2:6" x14ac:dyDescent="0.25">
      <c r="B90" s="33" t="s">
        <v>542</v>
      </c>
      <c r="C90" s="66" t="str">
        <f t="shared" si="1"/>
        <v>North Dorset - Bournemouth</v>
      </c>
      <c r="D90" s="33" t="s">
        <v>229</v>
      </c>
      <c r="E90" t="str">
        <f>VLOOKUP(D90,[1]Mainsheet!$B$48:$D$434,3,FALSE)</f>
        <v>DORSET</v>
      </c>
      <c r="F90" s="34" t="s">
        <v>47</v>
      </c>
    </row>
    <row r="91" spans="2:6" x14ac:dyDescent="0.25">
      <c r="B91" s="33" t="s">
        <v>471</v>
      </c>
      <c r="C91" s="66" t="str">
        <f t="shared" si="1"/>
        <v>North East Derbyshire - Derby</v>
      </c>
      <c r="D91" s="33" t="s">
        <v>230</v>
      </c>
      <c r="E91" t="str">
        <f>VLOOKUP(D91,[1]Mainsheet!$B$48:$D$434,3,FALSE)</f>
        <v>DERBYSHIRE</v>
      </c>
      <c r="F91" s="34" t="s">
        <v>102</v>
      </c>
    </row>
    <row r="92" spans="2:6" x14ac:dyDescent="0.25">
      <c r="B92" s="33" t="s">
        <v>535</v>
      </c>
      <c r="C92" s="66" t="str">
        <f t="shared" si="1"/>
        <v>North Hertfordshire - Milton Keynes</v>
      </c>
      <c r="D92" s="33" t="s">
        <v>232</v>
      </c>
      <c r="E92" t="str">
        <f>VLOOKUP(D92,[1]Mainsheet!$B$48:$D$434,3,FALSE)</f>
        <v>HERTFORDSHIRE</v>
      </c>
      <c r="F92" s="34" t="s">
        <v>220</v>
      </c>
    </row>
    <row r="93" spans="2:6" x14ac:dyDescent="0.25">
      <c r="B93" s="33" t="s">
        <v>514</v>
      </c>
      <c r="C93" s="66" t="str">
        <f t="shared" si="1"/>
        <v>North Kesteven - North East Lincolnshire</v>
      </c>
      <c r="D93" s="33" t="s">
        <v>233</v>
      </c>
      <c r="E93" t="str">
        <f>VLOOKUP(D93,[1]Mainsheet!$B$48:$D$434,3,FALSE)</f>
        <v>LINCOLNSHIRE</v>
      </c>
      <c r="F93" s="34" t="s">
        <v>231</v>
      </c>
    </row>
    <row r="94" spans="2:6" x14ac:dyDescent="0.25">
      <c r="B94" s="33" t="s">
        <v>429</v>
      </c>
      <c r="C94" s="66" t="str">
        <f t="shared" si="1"/>
        <v>North Lincolnshire - Kingston Upon Hull</v>
      </c>
      <c r="D94" s="33" t="s">
        <v>234</v>
      </c>
      <c r="E94" t="str">
        <f>VLOOKUP(D94,[1]Mainsheet!$B$48:$D$434,3,FALSE)</f>
        <v>nil</v>
      </c>
      <c r="F94" s="34" t="s">
        <v>415</v>
      </c>
    </row>
    <row r="95" spans="2:6" x14ac:dyDescent="0.25">
      <c r="B95" s="33" t="s">
        <v>526</v>
      </c>
      <c r="C95" s="66" t="str">
        <f t="shared" si="1"/>
        <v>North Lincolnshire - North East Lincolnshire</v>
      </c>
      <c r="D95" s="33" t="s">
        <v>234</v>
      </c>
      <c r="E95" t="str">
        <f>VLOOKUP(D95,[1]Mainsheet!$B$48:$D$434,3,FALSE)</f>
        <v>nil</v>
      </c>
      <c r="F95" s="34" t="s">
        <v>231</v>
      </c>
    </row>
    <row r="96" spans="2:6" x14ac:dyDescent="0.25">
      <c r="B96" s="33" t="s">
        <v>515</v>
      </c>
      <c r="C96" s="66" t="str">
        <f t="shared" si="1"/>
        <v>North Norfolk - North East Lincolnshire</v>
      </c>
      <c r="D96" s="33" t="s">
        <v>235</v>
      </c>
      <c r="E96" t="str">
        <f>VLOOKUP(D96,[1]Mainsheet!$B$48:$D$434,3,FALSE)</f>
        <v>NORFOLK</v>
      </c>
      <c r="F96" s="34" t="s">
        <v>231</v>
      </c>
    </row>
    <row r="97" spans="2:6" x14ac:dyDescent="0.25">
      <c r="B97" s="33" t="s">
        <v>507</v>
      </c>
      <c r="C97" s="66" t="str">
        <f t="shared" si="1"/>
        <v>North Somerset - Bristol</v>
      </c>
      <c r="D97" s="33" t="s">
        <v>236</v>
      </c>
      <c r="E97" t="str">
        <f>VLOOKUP(D97,[1]Mainsheet!$B$48:$D$434,3,FALSE)</f>
        <v>nil</v>
      </c>
      <c r="F97" s="34" t="s">
        <v>55</v>
      </c>
    </row>
    <row r="98" spans="2:6" x14ac:dyDescent="0.25">
      <c r="B98" s="33" t="s">
        <v>460</v>
      </c>
      <c r="C98" s="66" t="str">
        <f t="shared" si="1"/>
        <v>North Warwickshire - Birmingham</v>
      </c>
      <c r="D98" s="33" t="s">
        <v>238</v>
      </c>
      <c r="E98" t="str">
        <f>VLOOKUP(D98,[1]Mainsheet!$B$48:$D$434,3,FALSE)</f>
        <v>WARWICKSHIRE</v>
      </c>
      <c r="F98" s="34" t="s">
        <v>40</v>
      </c>
    </row>
    <row r="99" spans="2:6" x14ac:dyDescent="0.25">
      <c r="B99" s="33" t="s">
        <v>421</v>
      </c>
      <c r="C99" s="66" t="str">
        <f t="shared" si="1"/>
        <v>North West Leicestershire - Leicester</v>
      </c>
      <c r="D99" s="33" t="s">
        <v>239</v>
      </c>
      <c r="E99" t="str">
        <f>VLOOKUP(D99,[1]Mainsheet!$B$48:$D$434,3,FALSE)</f>
        <v>LEICESTERSHIRE</v>
      </c>
      <c r="F99" s="34" t="s">
        <v>198</v>
      </c>
    </row>
    <row r="100" spans="2:6" x14ac:dyDescent="0.25">
      <c r="B100" s="33" t="s">
        <v>411</v>
      </c>
      <c r="C100" s="66" t="str">
        <f t="shared" si="1"/>
        <v>Northumberland - Newcastle upon Tyne</v>
      </c>
      <c r="D100" s="33" t="s">
        <v>244</v>
      </c>
      <c r="E100" t="str">
        <f>VLOOKUP(D100,[1]Mainsheet!$B$48:$D$434,3,FALSE)</f>
        <v>nil</v>
      </c>
      <c r="F100" s="34" t="s">
        <v>224</v>
      </c>
    </row>
    <row r="101" spans="2:6" x14ac:dyDescent="0.25">
      <c r="B101" s="33" t="s">
        <v>437</v>
      </c>
      <c r="C101" s="66" t="str">
        <f t="shared" si="1"/>
        <v>Purbeck - Bristol</v>
      </c>
      <c r="D101" s="33" t="s">
        <v>260</v>
      </c>
      <c r="E101" t="str">
        <f>VLOOKUP(D101,[1]Mainsheet!$B$48:$D$434,3,FALSE)</f>
        <v>DORSET</v>
      </c>
      <c r="F101" s="34" t="s">
        <v>55</v>
      </c>
    </row>
    <row r="102" spans="2:6" x14ac:dyDescent="0.25">
      <c r="B102" s="33" t="s">
        <v>495</v>
      </c>
      <c r="C102" s="66" t="str">
        <f t="shared" si="1"/>
        <v>Redcar and Cleveland - Middlesborough</v>
      </c>
      <c r="D102" s="33" t="s">
        <v>263</v>
      </c>
      <c r="E102" t="str">
        <f>VLOOKUP(D102,[1]Mainsheet!$B$48:$D$434,3,FALSE)</f>
        <v>nil</v>
      </c>
      <c r="F102" s="34" t="s">
        <v>496</v>
      </c>
    </row>
    <row r="103" spans="2:6" x14ac:dyDescent="0.25">
      <c r="B103" s="33" t="s">
        <v>532</v>
      </c>
      <c r="C103" s="66" t="str">
        <f t="shared" si="1"/>
        <v>Ribble Valley - Manchester</v>
      </c>
      <c r="D103" s="33" t="s">
        <v>266</v>
      </c>
      <c r="E103" t="str">
        <f>VLOOKUP(D103,[1]Mainsheet!$B$48:$D$434,3,FALSE)</f>
        <v>LANCASHIRE</v>
      </c>
      <c r="F103" s="34" t="s">
        <v>211</v>
      </c>
    </row>
    <row r="104" spans="2:6" x14ac:dyDescent="0.25">
      <c r="B104" s="33" t="s">
        <v>549</v>
      </c>
      <c r="C104" s="66" t="str">
        <f t="shared" si="1"/>
        <v>Richmondshire - Stockton-on-Tees</v>
      </c>
      <c r="D104" s="33" t="s">
        <v>268</v>
      </c>
      <c r="E104" t="str">
        <f>VLOOKUP(D104,[1]Mainsheet!$B$48:$D$434,3,FALSE)</f>
        <v>NORTH YORKSHIRE</v>
      </c>
      <c r="F104" s="34" t="s">
        <v>323</v>
      </c>
    </row>
    <row r="105" spans="2:6" x14ac:dyDescent="0.25">
      <c r="B105" s="33" t="s">
        <v>419</v>
      </c>
      <c r="C105" s="66" t="str">
        <f t="shared" si="1"/>
        <v>Rother - Brighton &amp; Hove</v>
      </c>
      <c r="D105" s="33" t="s">
        <v>272</v>
      </c>
      <c r="E105" t="str">
        <f>VLOOKUP(D105,[1]Mainsheet!$B$48:$D$434,3,FALSE)</f>
        <v>EAST SUSSEX</v>
      </c>
      <c r="F105" s="34" t="s">
        <v>54</v>
      </c>
    </row>
    <row r="106" spans="2:6" x14ac:dyDescent="0.25">
      <c r="B106" s="33" t="s">
        <v>501</v>
      </c>
      <c r="C106" s="66" t="str">
        <f t="shared" si="1"/>
        <v>Rugby - Leicester</v>
      </c>
      <c r="D106" s="33" t="s">
        <v>274</v>
      </c>
      <c r="E106" t="str">
        <f>VLOOKUP(D106,[1]Mainsheet!$B$48:$D$434,3,FALSE)</f>
        <v>WARWICKSHIRE</v>
      </c>
      <c r="F106" s="34" t="s">
        <v>198</v>
      </c>
    </row>
    <row r="107" spans="2:6" x14ac:dyDescent="0.25">
      <c r="B107" s="33" t="s">
        <v>516</v>
      </c>
      <c r="C107" s="66" t="str">
        <f t="shared" si="1"/>
        <v>Rushcliffe - Nottingham</v>
      </c>
      <c r="D107" s="33" t="s">
        <v>276</v>
      </c>
      <c r="E107" t="str">
        <f>VLOOKUP(D107,[1]Mainsheet!$B$48:$D$434,3,FALSE)</f>
        <v>NOTTINGHAMSHIRE</v>
      </c>
      <c r="F107" s="34" t="s">
        <v>246</v>
      </c>
    </row>
    <row r="108" spans="2:6" x14ac:dyDescent="0.25">
      <c r="B108" s="33" t="s">
        <v>412</v>
      </c>
      <c r="C108" s="66" t="str">
        <f t="shared" si="1"/>
        <v>Rutland - Leicester</v>
      </c>
      <c r="D108" s="33" t="s">
        <v>278</v>
      </c>
      <c r="E108" t="str">
        <f>VLOOKUP(D108,[1]Mainsheet!$B$48:$D$434,3,FALSE)</f>
        <v>nil</v>
      </c>
      <c r="F108" s="34" t="s">
        <v>198</v>
      </c>
    </row>
    <row r="109" spans="2:6" x14ac:dyDescent="0.25">
      <c r="B109" s="33" t="s">
        <v>434</v>
      </c>
      <c r="C109" s="66" t="str">
        <f t="shared" si="1"/>
        <v>Ryedale - Stockton-on-Tees</v>
      </c>
      <c r="D109" s="33" t="s">
        <v>279</v>
      </c>
      <c r="E109" t="str">
        <f>VLOOKUP(D109,[1]Mainsheet!$B$48:$D$434,3,FALSE)</f>
        <v>NORTH YORKSHIRE</v>
      </c>
      <c r="F109" s="34" t="s">
        <v>323</v>
      </c>
    </row>
    <row r="110" spans="2:6" x14ac:dyDescent="0.25">
      <c r="B110" s="33" t="s">
        <v>434</v>
      </c>
      <c r="C110" s="66" t="str">
        <f t="shared" si="1"/>
        <v>Scarborough - Stockton-on-Tees</v>
      </c>
      <c r="D110" s="33" t="s">
        <v>282</v>
      </c>
      <c r="E110" t="str">
        <f>VLOOKUP(D110,[1]Mainsheet!$B$48:$D$434,3,FALSE)</f>
        <v>NORTH YORKSHIRE</v>
      </c>
      <c r="F110" s="34" t="s">
        <v>323</v>
      </c>
    </row>
    <row r="111" spans="2:6" x14ac:dyDescent="0.25">
      <c r="B111" s="33" t="s">
        <v>494</v>
      </c>
      <c r="C111" s="66" t="str">
        <f t="shared" si="1"/>
        <v>Sedgemoor - Bristol</v>
      </c>
      <c r="D111" s="33" t="s">
        <v>283</v>
      </c>
      <c r="E111" t="str">
        <f>VLOOKUP(D111,[1]Mainsheet!$B$48:$D$434,3,FALSE)</f>
        <v>SOMERSET</v>
      </c>
      <c r="F111" s="34" t="s">
        <v>55</v>
      </c>
    </row>
    <row r="112" spans="2:6" x14ac:dyDescent="0.25">
      <c r="B112" s="33" t="s">
        <v>531</v>
      </c>
      <c r="C112" s="66" t="str">
        <f t="shared" si="1"/>
        <v>Selby - Leeds</v>
      </c>
      <c r="D112" s="33" t="s">
        <v>285</v>
      </c>
      <c r="E112" t="str">
        <f>VLOOKUP(D112,[1]Mainsheet!$B$48:$D$434,3,FALSE)</f>
        <v>NORTH YORKSHIRE</v>
      </c>
      <c r="F112" s="34" t="s">
        <v>197</v>
      </c>
    </row>
    <row r="113" spans="2:6" x14ac:dyDescent="0.25">
      <c r="B113" s="33" t="s">
        <v>481</v>
      </c>
      <c r="C113" s="66" t="str">
        <f t="shared" si="1"/>
        <v>Sevenoaks - Medway</v>
      </c>
      <c r="D113" s="33" t="s">
        <v>286</v>
      </c>
      <c r="E113" t="str">
        <f>VLOOKUP(D113,[1]Mainsheet!$B$48:$D$434,3,FALSE)</f>
        <v>KENT</v>
      </c>
      <c r="F113" s="34" t="s">
        <v>402</v>
      </c>
    </row>
    <row r="114" spans="2:6" x14ac:dyDescent="0.25">
      <c r="B114" s="33" t="s">
        <v>459</v>
      </c>
      <c r="C114" s="66" t="str">
        <f t="shared" si="1"/>
        <v>Shepway - Medway</v>
      </c>
      <c r="D114" s="33" t="s">
        <v>288</v>
      </c>
      <c r="E114" t="str">
        <f>VLOOKUP(D114,[1]Mainsheet!$B$48:$D$434,3,FALSE)</f>
        <v>KENT</v>
      </c>
      <c r="F114" s="34" t="s">
        <v>402</v>
      </c>
    </row>
    <row r="115" spans="2:6" x14ac:dyDescent="0.25">
      <c r="B115" s="33" t="s">
        <v>461</v>
      </c>
      <c r="C115" s="66" t="str">
        <f t="shared" si="1"/>
        <v>Shropshire - Birmingham</v>
      </c>
      <c r="D115" s="33" t="s">
        <v>289</v>
      </c>
      <c r="E115" t="str">
        <f>VLOOKUP(D115,[1]Mainsheet!$B$48:$D$434,3,FALSE)</f>
        <v>nil</v>
      </c>
      <c r="F115" s="34" t="s">
        <v>40</v>
      </c>
    </row>
    <row r="116" spans="2:6" x14ac:dyDescent="0.25">
      <c r="B116" s="33" t="s">
        <v>473</v>
      </c>
      <c r="C116" s="66" t="str">
        <f t="shared" si="1"/>
        <v>South Bucks - Milton Keynes</v>
      </c>
      <c r="D116" s="33" t="s">
        <v>294</v>
      </c>
      <c r="E116" t="str">
        <f>VLOOKUP(D116,[1]Mainsheet!$B$48:$D$434,3,FALSE)</f>
        <v>BUCKINGHAMSHIRE</v>
      </c>
      <c r="F116" s="34" t="s">
        <v>220</v>
      </c>
    </row>
    <row r="117" spans="2:6" x14ac:dyDescent="0.25">
      <c r="B117" s="33" t="s">
        <v>425</v>
      </c>
      <c r="C117" s="66" t="str">
        <f t="shared" si="1"/>
        <v>South Cambridgeshire - Peterborough</v>
      </c>
      <c r="D117" s="33" t="s">
        <v>295</v>
      </c>
      <c r="E117" t="str">
        <f>VLOOKUP(D117,[1]Mainsheet!$B$48:$D$434,3,FALSE)</f>
        <v>CAMBRIDGESHIRE</v>
      </c>
      <c r="F117" s="34" t="s">
        <v>255</v>
      </c>
    </row>
    <row r="118" spans="2:6" x14ac:dyDescent="0.25">
      <c r="B118" s="33" t="s">
        <v>491</v>
      </c>
      <c r="C118" s="66" t="str">
        <f t="shared" si="1"/>
        <v>South Derbyshire - Derby</v>
      </c>
      <c r="D118" s="33" t="s">
        <v>296</v>
      </c>
      <c r="E118" t="str">
        <f>VLOOKUP(D118,[1]Mainsheet!$B$48:$D$434,3,FALSE)</f>
        <v>DERBYSHIRE</v>
      </c>
      <c r="F118" s="34" t="s">
        <v>102</v>
      </c>
    </row>
    <row r="119" spans="2:6" x14ac:dyDescent="0.25">
      <c r="B119" s="33" t="s">
        <v>482</v>
      </c>
      <c r="C119" s="66" t="str">
        <f t="shared" si="1"/>
        <v>South Hams - Plymouth</v>
      </c>
      <c r="D119" s="33" t="s">
        <v>298</v>
      </c>
      <c r="E119" t="str">
        <f>VLOOKUP(D119,[1]Mainsheet!$B$48:$D$434,3,FALSE)</f>
        <v>DEVON</v>
      </c>
      <c r="F119" s="34" t="s">
        <v>256</v>
      </c>
    </row>
    <row r="120" spans="2:6" x14ac:dyDescent="0.25">
      <c r="B120" s="33" t="s">
        <v>505</v>
      </c>
      <c r="C120" s="66" t="str">
        <f t="shared" si="1"/>
        <v>South Holland - North East Lincolnshire</v>
      </c>
      <c r="D120" s="33" t="s">
        <v>299</v>
      </c>
      <c r="E120" t="str">
        <f>VLOOKUP(D120,[1]Mainsheet!$B$48:$D$434,3,FALSE)</f>
        <v>LINCOLNSHIRE</v>
      </c>
      <c r="F120" s="34" t="s">
        <v>231</v>
      </c>
    </row>
    <row r="121" spans="2:6" x14ac:dyDescent="0.25">
      <c r="B121" s="33" t="s">
        <v>504</v>
      </c>
      <c r="C121" s="66" t="str">
        <f t="shared" si="1"/>
        <v>South Kesteven - North East Lincolnshire</v>
      </c>
      <c r="D121" s="33" t="s">
        <v>300</v>
      </c>
      <c r="E121" t="str">
        <f>VLOOKUP(D121,[1]Mainsheet!$B$48:$D$434,3,FALSE)</f>
        <v>LINCOLNSHIRE</v>
      </c>
      <c r="F121" s="34" t="s">
        <v>231</v>
      </c>
    </row>
    <row r="122" spans="2:6" x14ac:dyDescent="0.25">
      <c r="B122" s="33" t="s">
        <v>511</v>
      </c>
      <c r="C122" s="66" t="str">
        <f t="shared" si="1"/>
        <v>South Lakeland - Newcastle upon Tyne</v>
      </c>
      <c r="D122" s="33" t="s">
        <v>301</v>
      </c>
      <c r="E122" t="str">
        <f>VLOOKUP(D122,[1]Mainsheet!$B$48:$D$434,3,FALSE)</f>
        <v>CUMBRIA</v>
      </c>
      <c r="F122" s="34" t="s">
        <v>224</v>
      </c>
    </row>
    <row r="123" spans="2:6" x14ac:dyDescent="0.25">
      <c r="B123" s="33" t="s">
        <v>485</v>
      </c>
      <c r="C123" s="66" t="str">
        <f t="shared" si="1"/>
        <v>South Norfolk - North East Lincolnshire</v>
      </c>
      <c r="D123" s="33" t="s">
        <v>302</v>
      </c>
      <c r="E123" t="str">
        <f>VLOOKUP(D123,[1]Mainsheet!$B$48:$D$434,3,FALSE)</f>
        <v>NORFOLK</v>
      </c>
      <c r="F123" s="34" t="s">
        <v>231</v>
      </c>
    </row>
    <row r="124" spans="2:6" x14ac:dyDescent="0.25">
      <c r="B124" s="33" t="s">
        <v>444</v>
      </c>
      <c r="C124" s="66" t="str">
        <f t="shared" si="1"/>
        <v>South Northamptonshire - Milton Keynes</v>
      </c>
      <c r="D124" s="33" t="s">
        <v>303</v>
      </c>
      <c r="E124" t="str">
        <f>VLOOKUP(D124,[1]Mainsheet!$B$48:$D$434,3,FALSE)</f>
        <v>NORTHAMPTONSHIRE</v>
      </c>
      <c r="F124" s="34" t="s">
        <v>220</v>
      </c>
    </row>
    <row r="125" spans="2:6" x14ac:dyDescent="0.25">
      <c r="B125" s="33" t="s">
        <v>475</v>
      </c>
      <c r="C125" s="66" t="str">
        <f t="shared" si="1"/>
        <v>South Oxfordshire - Reading</v>
      </c>
      <c r="D125" s="33" t="s">
        <v>304</v>
      </c>
      <c r="E125" t="str">
        <f>VLOOKUP(D125,[1]Mainsheet!$B$48:$D$434,3,FALSE)</f>
        <v>OXFORDSHIRE</v>
      </c>
      <c r="F125" s="34" t="s">
        <v>261</v>
      </c>
    </row>
    <row r="126" spans="2:6" x14ac:dyDescent="0.25">
      <c r="B126" s="33" t="s">
        <v>465</v>
      </c>
      <c r="C126" s="66" t="str">
        <f t="shared" si="1"/>
        <v>South Somerset - Bristol</v>
      </c>
      <c r="D126" s="33" t="s">
        <v>306</v>
      </c>
      <c r="E126" t="str">
        <f>VLOOKUP(D126,[1]Mainsheet!$B$48:$D$434,3,FALSE)</f>
        <v>SOMERSET</v>
      </c>
      <c r="F126" s="34" t="s">
        <v>55</v>
      </c>
    </row>
    <row r="127" spans="2:6" x14ac:dyDescent="0.25">
      <c r="B127" s="33" t="s">
        <v>410</v>
      </c>
      <c r="C127" s="66" t="str">
        <f t="shared" si="1"/>
        <v>South Staffordshire - Stoke-on-Trent</v>
      </c>
      <c r="D127" s="33" t="s">
        <v>307</v>
      </c>
      <c r="E127" t="str">
        <f>VLOOKUP(D127,[1]Mainsheet!$B$48:$D$434,3,FALSE)</f>
        <v>STAFFORDSHIRE</v>
      </c>
      <c r="F127" s="34" t="s">
        <v>324</v>
      </c>
    </row>
    <row r="128" spans="2:6" x14ac:dyDescent="0.25">
      <c r="B128" s="33" t="s">
        <v>433</v>
      </c>
      <c r="C128" s="66" t="str">
        <f t="shared" si="1"/>
        <v>St Albans - Milton Keynes</v>
      </c>
      <c r="D128" s="33" t="s">
        <v>314</v>
      </c>
      <c r="E128" t="str">
        <f>VLOOKUP(D128,[1]Mainsheet!$B$48:$D$434,3,FALSE)</f>
        <v>HERTFORDSHIRE</v>
      </c>
      <c r="F128" s="34" t="s">
        <v>220</v>
      </c>
    </row>
    <row r="129" spans="2:6" x14ac:dyDescent="0.25">
      <c r="B129" s="33" t="s">
        <v>468</v>
      </c>
      <c r="C129" s="66" t="str">
        <f t="shared" si="1"/>
        <v>St Edmundsbury - Southend-on-Sea</v>
      </c>
      <c r="D129" s="33" t="s">
        <v>315</v>
      </c>
      <c r="E129" t="str">
        <f>VLOOKUP(D129,[1]Mainsheet!$B$48:$D$434,3,FALSE)</f>
        <v>SUFFOLK</v>
      </c>
      <c r="F129" s="34" t="s">
        <v>311</v>
      </c>
    </row>
    <row r="130" spans="2:6" x14ac:dyDescent="0.25">
      <c r="B130" s="33" t="s">
        <v>440</v>
      </c>
      <c r="C130" s="66" t="str">
        <f t="shared" si="1"/>
        <v>Stafford - Stoke-on-Trent</v>
      </c>
      <c r="D130" s="33" t="s">
        <v>317</v>
      </c>
      <c r="E130" t="str">
        <f>VLOOKUP(D130,[1]Mainsheet!$B$48:$D$434,3,FALSE)</f>
        <v>STAFFORDSHIRE</v>
      </c>
      <c r="F130" s="34" t="s">
        <v>324</v>
      </c>
    </row>
    <row r="131" spans="2:6" x14ac:dyDescent="0.25">
      <c r="B131" s="33" t="s">
        <v>503</v>
      </c>
      <c r="C131" s="66" t="str">
        <f t="shared" ref="C131:C165" si="2">D131&amp;" - "&amp;F131</f>
        <v>Staffordshire Moorlands - Birmingham</v>
      </c>
      <c r="D131" s="33" t="s">
        <v>320</v>
      </c>
      <c r="E131" t="str">
        <f>VLOOKUP(D131,[1]Mainsheet!$B$48:$D$434,3,FALSE)</f>
        <v>STAFFORDSHIRE</v>
      </c>
      <c r="F131" s="34" t="s">
        <v>40</v>
      </c>
    </row>
    <row r="132" spans="2:6" x14ac:dyDescent="0.25">
      <c r="B132" s="33" t="s">
        <v>454</v>
      </c>
      <c r="C132" s="66" t="str">
        <f t="shared" si="2"/>
        <v>Stratford-on-Avon - Birmingham</v>
      </c>
      <c r="D132" s="33" t="s">
        <v>325</v>
      </c>
      <c r="E132" t="str">
        <f>VLOOKUP(D132,[1]Mainsheet!$B$48:$D$434,3,FALSE)</f>
        <v>WARWICKSHIRE</v>
      </c>
      <c r="F132" s="34" t="s">
        <v>40</v>
      </c>
    </row>
    <row r="133" spans="2:6" x14ac:dyDescent="0.25">
      <c r="B133" s="33" t="s">
        <v>483</v>
      </c>
      <c r="C133" s="66" t="str">
        <f t="shared" si="2"/>
        <v>Stroud - Bristol</v>
      </c>
      <c r="D133" s="33" t="s">
        <v>326</v>
      </c>
      <c r="E133" t="str">
        <f>VLOOKUP(D133,[1]Mainsheet!$B$48:$D$434,3,FALSE)</f>
        <v>GLOUCESTERSHIRE</v>
      </c>
      <c r="F133" s="34" t="s">
        <v>55</v>
      </c>
    </row>
    <row r="134" spans="2:6" x14ac:dyDescent="0.25">
      <c r="B134" s="33" t="s">
        <v>462</v>
      </c>
      <c r="C134" s="66" t="str">
        <f t="shared" si="2"/>
        <v>Suffolk Coastal - Southend-on-Sea</v>
      </c>
      <c r="D134" s="33" t="s">
        <v>328</v>
      </c>
      <c r="E134" t="str">
        <f>VLOOKUP(D134,[1]Mainsheet!$B$48:$D$434,3,FALSE)</f>
        <v>SUFFOLK</v>
      </c>
      <c r="F134" s="34" t="s">
        <v>311</v>
      </c>
    </row>
    <row r="135" spans="2:6" x14ac:dyDescent="0.25">
      <c r="B135" s="33" t="s">
        <v>488</v>
      </c>
      <c r="C135" s="66" t="str">
        <f t="shared" si="2"/>
        <v>Swale - Medway</v>
      </c>
      <c r="D135" s="33" t="s">
        <v>333</v>
      </c>
      <c r="E135" t="str">
        <f>VLOOKUP(D135,[1]Mainsheet!$B$48:$D$434,3,FALSE)</f>
        <v>KENT</v>
      </c>
      <c r="F135" s="34" t="s">
        <v>402</v>
      </c>
    </row>
    <row r="136" spans="2:6" x14ac:dyDescent="0.25">
      <c r="B136" s="33" t="s">
        <v>545</v>
      </c>
      <c r="C136" s="66" t="str">
        <f t="shared" si="2"/>
        <v>Tandridge - Woking</v>
      </c>
      <c r="D136" s="33" t="s">
        <v>337</v>
      </c>
      <c r="E136" t="str">
        <f>VLOOKUP(D136,[1]Mainsheet!$B$48:$D$434,3,FALSE)</f>
        <v>SURREY</v>
      </c>
      <c r="F136" s="34" t="s">
        <v>387</v>
      </c>
    </row>
    <row r="137" spans="2:6" x14ac:dyDescent="0.25">
      <c r="B137" s="33" t="s">
        <v>500</v>
      </c>
      <c r="C137" s="66" t="str">
        <f t="shared" si="2"/>
        <v>Taunton Deane - Bristol</v>
      </c>
      <c r="D137" s="33" t="s">
        <v>338</v>
      </c>
      <c r="E137" t="str">
        <f>VLOOKUP(D137,[1]Mainsheet!$B$48:$D$434,3,FALSE)</f>
        <v>SOMERSET</v>
      </c>
      <c r="F137" s="34" t="s">
        <v>55</v>
      </c>
    </row>
    <row r="138" spans="2:6" x14ac:dyDescent="0.25">
      <c r="B138" s="33" t="s">
        <v>436</v>
      </c>
      <c r="C138" s="66" t="str">
        <f t="shared" si="2"/>
        <v>Teignbridge - Plymouth</v>
      </c>
      <c r="D138" s="33" t="s">
        <v>339</v>
      </c>
      <c r="E138" t="str">
        <f>VLOOKUP(D138,[1]Mainsheet!$B$48:$D$434,3,FALSE)</f>
        <v>DEVON</v>
      </c>
      <c r="F138" s="34" t="s">
        <v>256</v>
      </c>
    </row>
    <row r="139" spans="2:6" x14ac:dyDescent="0.25">
      <c r="B139" s="33" t="s">
        <v>439</v>
      </c>
      <c r="C139" s="66" t="str">
        <f t="shared" si="2"/>
        <v>Tendring - Thurrock</v>
      </c>
      <c r="D139" s="33" t="s">
        <v>341</v>
      </c>
      <c r="E139" t="str">
        <f>VLOOKUP(D139,[1]Mainsheet!$B$48:$D$434,3,FALSE)</f>
        <v>ESSEX</v>
      </c>
      <c r="F139" s="34" t="s">
        <v>346</v>
      </c>
    </row>
    <row r="140" spans="2:6" x14ac:dyDescent="0.25">
      <c r="B140" s="33" t="s">
        <v>446</v>
      </c>
      <c r="C140" s="66" t="str">
        <f t="shared" si="2"/>
        <v>Test Valley - Portsmouth</v>
      </c>
      <c r="D140" s="33" t="s">
        <v>342</v>
      </c>
      <c r="E140" t="str">
        <f>VLOOKUP(D140,[1]Mainsheet!$B$48:$D$434,3,FALSE)</f>
        <v>HAMPSHIRE</v>
      </c>
      <c r="F140" s="34" t="s">
        <v>258</v>
      </c>
    </row>
    <row r="141" spans="2:6" x14ac:dyDescent="0.25">
      <c r="B141" s="33" t="s">
        <v>517</v>
      </c>
      <c r="C141" s="66" t="str">
        <f t="shared" si="2"/>
        <v>Tewkesbury - Bristol</v>
      </c>
      <c r="D141" s="33" t="s">
        <v>343</v>
      </c>
      <c r="E141" t="str">
        <f>VLOOKUP(D141,[1]Mainsheet!$B$48:$D$434,3,FALSE)</f>
        <v>GLOUCESTERSHIRE</v>
      </c>
      <c r="F141" s="34" t="s">
        <v>55</v>
      </c>
    </row>
    <row r="142" spans="2:6" x14ac:dyDescent="0.25">
      <c r="B142" s="33" t="s">
        <v>508</v>
      </c>
      <c r="C142" s="66" t="str">
        <f t="shared" si="2"/>
        <v>Tonbridge and Malling - Medway</v>
      </c>
      <c r="D142" s="33" t="s">
        <v>347</v>
      </c>
      <c r="E142" t="str">
        <f>VLOOKUP(D142,[1]Mainsheet!$B$48:$D$434,3,FALSE)</f>
        <v>KENT</v>
      </c>
      <c r="F142" s="34" t="s">
        <v>402</v>
      </c>
    </row>
    <row r="143" spans="2:6" x14ac:dyDescent="0.25">
      <c r="B143" s="33" t="s">
        <v>484</v>
      </c>
      <c r="C143" s="66" t="str">
        <f t="shared" si="2"/>
        <v>Torridge - Plymouth</v>
      </c>
      <c r="D143" s="33" t="s">
        <v>349</v>
      </c>
      <c r="E143" t="str">
        <f>VLOOKUP(D143,[1]Mainsheet!$B$48:$D$434,3,FALSE)</f>
        <v>DEVON</v>
      </c>
      <c r="F143" s="34" t="s">
        <v>256</v>
      </c>
    </row>
    <row r="144" spans="2:6" x14ac:dyDescent="0.25">
      <c r="B144" s="33" t="s">
        <v>489</v>
      </c>
      <c r="C144" s="66" t="str">
        <f t="shared" si="2"/>
        <v>Tunbridge Wells - Medway</v>
      </c>
      <c r="D144" s="33" t="s">
        <v>352</v>
      </c>
      <c r="E144" t="str">
        <f>VLOOKUP(D144,[1]Mainsheet!$B$48:$D$434,3,FALSE)</f>
        <v>KENT</v>
      </c>
      <c r="F144" s="34" t="s">
        <v>402</v>
      </c>
    </row>
    <row r="145" spans="2:6" x14ac:dyDescent="0.25">
      <c r="B145" s="33" t="s">
        <v>413</v>
      </c>
      <c r="C145" s="66" t="str">
        <f t="shared" si="2"/>
        <v>Uttlesford - Thurrock</v>
      </c>
      <c r="D145" s="33" t="s">
        <v>354</v>
      </c>
      <c r="E145" t="str">
        <f>VLOOKUP(D145,[1]Mainsheet!$B$48:$D$434,3,FALSE)</f>
        <v>ESSEX</v>
      </c>
      <c r="F145" s="34" t="s">
        <v>346</v>
      </c>
    </row>
    <row r="146" spans="2:6" x14ac:dyDescent="0.25">
      <c r="B146" s="33" t="s">
        <v>475</v>
      </c>
      <c r="C146" s="66" t="str">
        <f t="shared" si="2"/>
        <v>Vale of White Horse - Reading</v>
      </c>
      <c r="D146" s="33" t="s">
        <v>355</v>
      </c>
      <c r="E146" t="str">
        <f>VLOOKUP(D146,[1]Mainsheet!$B$48:$D$434,3,FALSE)</f>
        <v>OXFORDSHIRE</v>
      </c>
      <c r="F146" s="34" t="s">
        <v>261</v>
      </c>
    </row>
    <row r="147" spans="2:6" x14ac:dyDescent="0.25">
      <c r="B147" s="33" t="s">
        <v>454</v>
      </c>
      <c r="C147" s="66" t="str">
        <f t="shared" si="2"/>
        <v>Warwick - Birmingham</v>
      </c>
      <c r="D147" s="33" t="s">
        <v>361</v>
      </c>
      <c r="E147" t="str">
        <f>VLOOKUP(D147,[1]Mainsheet!$B$48:$D$434,3,FALSE)</f>
        <v>WARWICKSHIRE</v>
      </c>
      <c r="F147" s="34" t="s">
        <v>40</v>
      </c>
    </row>
    <row r="148" spans="2:6" x14ac:dyDescent="0.25">
      <c r="B148" s="33" t="s">
        <v>538</v>
      </c>
      <c r="C148" s="66" t="str">
        <f t="shared" si="2"/>
        <v>Waveney - Southend-on-Sea</v>
      </c>
      <c r="D148" s="33" t="s">
        <v>364</v>
      </c>
      <c r="E148" t="str">
        <f>VLOOKUP(D148,[1]Mainsheet!$B$48:$D$434,3,FALSE)</f>
        <v>SUFFOLK</v>
      </c>
      <c r="F148" s="34" t="s">
        <v>311</v>
      </c>
    </row>
    <row r="149" spans="2:6" x14ac:dyDescent="0.25">
      <c r="B149" s="33" t="s">
        <v>435</v>
      </c>
      <c r="C149" s="66" t="str">
        <f t="shared" si="2"/>
        <v>Waverley - Woking</v>
      </c>
      <c r="D149" s="33" t="s">
        <v>365</v>
      </c>
      <c r="E149" t="str">
        <f>VLOOKUP(D149,[1]Mainsheet!$B$48:$D$434,3,FALSE)</f>
        <v>SURREY</v>
      </c>
      <c r="F149" s="34" t="s">
        <v>387</v>
      </c>
    </row>
    <row r="150" spans="2:6" x14ac:dyDescent="0.25">
      <c r="B150" s="33" t="s">
        <v>447</v>
      </c>
      <c r="C150" s="66" t="str">
        <f t="shared" si="2"/>
        <v>Wealden - Brighton &amp; Hove</v>
      </c>
      <c r="D150" s="33" t="s">
        <v>366</v>
      </c>
      <c r="E150" t="str">
        <f>VLOOKUP(D150,[1]Mainsheet!$B$48:$D$434,3,FALSE)</f>
        <v>EAST SUSSEX</v>
      </c>
      <c r="F150" s="34" t="s">
        <v>54</v>
      </c>
    </row>
    <row r="151" spans="2:6" x14ac:dyDescent="0.25">
      <c r="B151" s="33" t="s">
        <v>539</v>
      </c>
      <c r="C151" s="66" t="str">
        <f t="shared" si="2"/>
        <v>Wellingborough - Milton Keynes</v>
      </c>
      <c r="D151" s="33" t="s">
        <v>367</v>
      </c>
      <c r="E151" t="str">
        <f>VLOOKUP(D151,[1]Mainsheet!$B$48:$D$434,3,FALSE)</f>
        <v>NORTHAMPTONSHIRE</v>
      </c>
      <c r="F151" s="34" t="s">
        <v>220</v>
      </c>
    </row>
    <row r="152" spans="2:6" x14ac:dyDescent="0.25">
      <c r="B152" s="33" t="s">
        <v>418</v>
      </c>
      <c r="C152" s="66" t="str">
        <f t="shared" si="2"/>
        <v>West Berkshire - Reading</v>
      </c>
      <c r="D152" s="33" t="s">
        <v>369</v>
      </c>
      <c r="E152" t="str">
        <f>VLOOKUP(D152,[1]Mainsheet!$B$48:$D$434,3,FALSE)</f>
        <v>nil</v>
      </c>
      <c r="F152" s="34" t="s">
        <v>261</v>
      </c>
    </row>
    <row r="153" spans="2:6" x14ac:dyDescent="0.25">
      <c r="B153" s="33" t="s">
        <v>482</v>
      </c>
      <c r="C153" s="66" t="str">
        <f t="shared" si="2"/>
        <v>West Devon - Plymouth</v>
      </c>
      <c r="D153" s="33" t="s">
        <v>370</v>
      </c>
      <c r="E153" t="str">
        <f>VLOOKUP(D153,[1]Mainsheet!$B$48:$D$434,3,FALSE)</f>
        <v>DEVON</v>
      </c>
      <c r="F153" s="34" t="s">
        <v>256</v>
      </c>
    </row>
    <row r="154" spans="2:6" x14ac:dyDescent="0.25">
      <c r="B154" s="33" t="s">
        <v>536</v>
      </c>
      <c r="C154" s="66" t="str">
        <f t="shared" si="2"/>
        <v>West Dorset - Bristol</v>
      </c>
      <c r="D154" s="33" t="s">
        <v>371</v>
      </c>
      <c r="E154" t="str">
        <f>VLOOKUP(D154,[1]Mainsheet!$B$48:$D$434,3,FALSE)</f>
        <v>DORSET</v>
      </c>
      <c r="F154" s="34" t="s">
        <v>55</v>
      </c>
    </row>
    <row r="155" spans="2:6" x14ac:dyDescent="0.25">
      <c r="B155" s="33" t="s">
        <v>519</v>
      </c>
      <c r="C155" s="66" t="str">
        <f t="shared" si="2"/>
        <v>West Lancashire - Blackpool</v>
      </c>
      <c r="D155" s="33" t="s">
        <v>372</v>
      </c>
      <c r="E155" t="str">
        <f>VLOOKUP(D155,[1]Mainsheet!$B$48:$D$434,3,FALSE)</f>
        <v>LANCASHIRE</v>
      </c>
      <c r="F155" s="34" t="s">
        <v>43</v>
      </c>
    </row>
    <row r="156" spans="2:6" x14ac:dyDescent="0.25">
      <c r="B156" s="33" t="s">
        <v>476</v>
      </c>
      <c r="C156" s="66" t="str">
        <f t="shared" si="2"/>
        <v>West Lindsey - Kingston upon Hull</v>
      </c>
      <c r="D156" s="33" t="s">
        <v>373</v>
      </c>
      <c r="E156" t="str">
        <f>VLOOKUP(D156,[1]Mainsheet!$B$48:$D$434,3,FALSE)</f>
        <v>LINCOLNSHIRE</v>
      </c>
      <c r="F156" s="66" t="s">
        <v>189</v>
      </c>
    </row>
    <row r="157" spans="2:6" x14ac:dyDescent="0.25">
      <c r="B157" s="33" t="s">
        <v>463</v>
      </c>
      <c r="C157" s="66" t="str">
        <f t="shared" si="2"/>
        <v>West Oxfordshire - Reading</v>
      </c>
      <c r="D157" s="33" t="s">
        <v>375</v>
      </c>
      <c r="E157" t="str">
        <f>VLOOKUP(D157,[1]Mainsheet!$B$48:$D$434,3,FALSE)</f>
        <v>OXFORDSHIRE</v>
      </c>
      <c r="F157" s="34" t="s">
        <v>261</v>
      </c>
    </row>
    <row r="158" spans="2:6" x14ac:dyDescent="0.25">
      <c r="B158" s="33" t="s">
        <v>494</v>
      </c>
      <c r="C158" s="66" t="str">
        <f t="shared" si="2"/>
        <v>West Somerset - Bristol</v>
      </c>
      <c r="D158" s="33" t="s">
        <v>376</v>
      </c>
      <c r="E158" t="str">
        <f>VLOOKUP(D158,[1]Mainsheet!$B$48:$D$434,3,FALSE)</f>
        <v>SOMERSET</v>
      </c>
      <c r="F158" s="34" t="s">
        <v>55</v>
      </c>
    </row>
    <row r="159" spans="2:6" x14ac:dyDescent="0.25">
      <c r="B159" s="33" t="s">
        <v>428</v>
      </c>
      <c r="C159" s="66" t="str">
        <f t="shared" si="2"/>
        <v>Wiltshire - Bristol</v>
      </c>
      <c r="D159" s="33" t="s">
        <v>382</v>
      </c>
      <c r="E159" t="str">
        <f>VLOOKUP(D159,[1]Mainsheet!$B$48:$D$434,3,FALSE)</f>
        <v>nil</v>
      </c>
      <c r="F159" s="34" t="s">
        <v>55</v>
      </c>
    </row>
    <row r="160" spans="2:6" x14ac:dyDescent="0.25">
      <c r="B160" s="33" t="s">
        <v>547</v>
      </c>
      <c r="C160" s="66" t="str">
        <f t="shared" si="2"/>
        <v>Winchester - Portsmouth</v>
      </c>
      <c r="D160" s="33" t="s">
        <v>384</v>
      </c>
      <c r="E160" t="str">
        <f>VLOOKUP(D160,[1]Mainsheet!$B$48:$D$434,3,FALSE)</f>
        <v>HAMPSHIRE</v>
      </c>
      <c r="F160" s="34" t="s">
        <v>258</v>
      </c>
    </row>
    <row r="161" spans="2:6" x14ac:dyDescent="0.25">
      <c r="B161" s="33" t="s">
        <v>490</v>
      </c>
      <c r="C161" s="66" t="str">
        <f t="shared" si="2"/>
        <v>Wychavon - Bristol</v>
      </c>
      <c r="D161" s="33" t="s">
        <v>393</v>
      </c>
      <c r="E161" t="str">
        <f>VLOOKUP(D161,[1]Mainsheet!$B$48:$D$434,3,FALSE)</f>
        <v>WORCESTERSHIRE</v>
      </c>
      <c r="F161" s="34" t="s">
        <v>55</v>
      </c>
    </row>
    <row r="162" spans="2:6" x14ac:dyDescent="0.25">
      <c r="B162" s="33" t="s">
        <v>466</v>
      </c>
      <c r="C162" s="66" t="str">
        <f t="shared" si="2"/>
        <v>Wycombe - Milton Keynes</v>
      </c>
      <c r="D162" s="33" t="s">
        <v>394</v>
      </c>
      <c r="E162" t="str">
        <f>VLOOKUP(D162,[1]Mainsheet!$B$48:$D$434,3,FALSE)</f>
        <v>BUCKINGHAMSHIRE</v>
      </c>
      <c r="F162" s="34" t="s">
        <v>220</v>
      </c>
    </row>
    <row r="163" spans="2:6" x14ac:dyDescent="0.25">
      <c r="B163" s="33" t="s">
        <v>438</v>
      </c>
      <c r="C163" s="66" t="str">
        <f t="shared" si="2"/>
        <v>Wyre - Blackpool</v>
      </c>
      <c r="D163" s="33" t="s">
        <v>395</v>
      </c>
      <c r="E163" t="str">
        <f>VLOOKUP(D163,[1]Mainsheet!$B$48:$D$434,3,FALSE)</f>
        <v>LANCASHIRE</v>
      </c>
      <c r="F163" s="34" t="s">
        <v>43</v>
      </c>
    </row>
    <row r="164" spans="2:6" x14ac:dyDescent="0.25">
      <c r="B164" s="33" t="s">
        <v>441</v>
      </c>
      <c r="C164" s="66" t="str">
        <f t="shared" si="2"/>
        <v>Wyre Forest - Bristol</v>
      </c>
      <c r="D164" s="33" t="s">
        <v>396</v>
      </c>
      <c r="E164" t="str">
        <f>VLOOKUP(D164,[1]Mainsheet!$B$48:$D$434,3,FALSE)</f>
        <v>WORCESTERSHIRE</v>
      </c>
      <c r="F164" s="34" t="s">
        <v>55</v>
      </c>
    </row>
    <row r="165" spans="2:6" x14ac:dyDescent="0.25">
      <c r="B165" s="33" t="s">
        <v>521</v>
      </c>
      <c r="C165" s="66" t="str">
        <f t="shared" si="2"/>
        <v>Wyre Forest - Birmingham</v>
      </c>
      <c r="D165" s="33" t="s">
        <v>396</v>
      </c>
      <c r="E165" t="str">
        <f>VLOOKUP(D165,[1]Mainsheet!$B$48:$D$434,3,FALSE)</f>
        <v>WORCESTERSHIRE</v>
      </c>
      <c r="F165" s="34" t="s">
        <v>40</v>
      </c>
    </row>
  </sheetData>
  <sortState ref="B2:F165">
    <sortCondition ref="D2:D1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vt:lpstr>
      <vt:lpstr>Graph!Print_Area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danbates</dc:creator>
  <cp:lastModifiedBy>Ricky</cp:lastModifiedBy>
  <cp:lastPrinted>2014-01-22T22:57:56Z</cp:lastPrinted>
  <dcterms:created xsi:type="dcterms:W3CDTF">2014-01-12T20:14:47Z</dcterms:created>
  <dcterms:modified xsi:type="dcterms:W3CDTF">2014-03-20T16:08:54Z</dcterms:modified>
</cp:coreProperties>
</file>